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7520" windowHeight="9420" activeTab="5"/>
  </bookViews>
  <sheets>
    <sheet name="Identification" sheetId="1" r:id="rId1"/>
    <sheet name="Activity Maturity" sheetId="2" r:id="rId2"/>
    <sheet name="Maturity Levels" sheetId="3" state="hidden" r:id="rId3"/>
    <sheet name="Analysis" sheetId="4" r:id="rId4"/>
    <sheet name="Single Country Analysis" sheetId="5" r:id="rId5"/>
    <sheet name="Multiple Country Analysis" sheetId="6" r:id="rId6"/>
  </sheets>
  <definedNames/>
  <calcPr fullCalcOnLoad="1"/>
</workbook>
</file>

<file path=xl/sharedStrings.xml><?xml version="1.0" encoding="utf-8"?>
<sst xmlns="http://schemas.openxmlformats.org/spreadsheetml/2006/main" count="297" uniqueCount="247">
  <si>
    <t>A1</t>
  </si>
  <si>
    <t>Name</t>
  </si>
  <si>
    <t>Description</t>
  </si>
  <si>
    <t>Set the Vision</t>
  </si>
  <si>
    <t>A2</t>
  </si>
  <si>
    <t>A3</t>
  </si>
  <si>
    <t>A4</t>
  </si>
  <si>
    <t>A5</t>
  </si>
  <si>
    <t>A6</t>
  </si>
  <si>
    <t>A7</t>
  </si>
  <si>
    <t>A8</t>
  </si>
  <si>
    <t>A9</t>
  </si>
  <si>
    <t>A10</t>
  </si>
  <si>
    <t>A11</t>
  </si>
  <si>
    <t>A12</t>
  </si>
  <si>
    <t>Establish NRM Organisation</t>
  </si>
  <si>
    <t>Support and regulate</t>
  </si>
  <si>
    <t>Promote Awareness</t>
  </si>
  <si>
    <t>Provide necessary information</t>
  </si>
  <si>
    <t>Foster collaboration</t>
  </si>
  <si>
    <t>Monitor effectiveness</t>
  </si>
  <si>
    <t>Analysis of errors</t>
  </si>
  <si>
    <t>Review effectiveness</t>
  </si>
  <si>
    <t>Report on NRM process maturity</t>
  </si>
  <si>
    <t>Suggest actions to improve process</t>
  </si>
  <si>
    <t>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t>
  </si>
  <si>
    <t>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t>
  </si>
  <si>
    <t>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t>
  </si>
  <si>
    <t>Sporadic and ad-hoc account is taken of legal decisions and requirements, but no clear NRM policy is documented. Strategic goals and objectives are not set. Key stakeholders are not identified.</t>
  </si>
  <si>
    <t xml:space="preserve">Awareness of the need to take into account political and legal decisions and requirements leads to some NRM policy making. Some strategic goals set but these are inconsistent and ad-hoc. Some key stakeholders have been identified but are not co-ordinated. </t>
  </si>
  <si>
    <t>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t>
  </si>
  <si>
    <t>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t>
  </si>
  <si>
    <t>This group of activities takes into account political, market and security requirements in order to assign roles, responsibilities and tasks to appropriate key stakeholders within the NRM framework. Assigns appropriate tasks and co-ordinates actions within and between groups to ensure effective NRM synergies. Uses appropriate information flow and communication mechanisms to ensure stakeholders and key players are effective in complying with legal and regulatory requirements and fulfilling assigned roles.</t>
  </si>
  <si>
    <t>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t>
  </si>
  <si>
    <t>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t>
  </si>
  <si>
    <t>This group of activities gathers timely, relevant and appropriate information on technical risks (threats, vulnerabilities, incidents and impacts) to information systems, and on the effectiveness of the mitigation and management of those risks, from identified stakeholder organisations. This information is aggregated and analysed in order to deliver statistical data on the national risk landscape and to share information to assist in the effective and timely coordination of future risk management actions.</t>
  </si>
  <si>
    <t>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t>
  </si>
  <si>
    <t xml:space="preserve">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t>
  </si>
  <si>
    <t xml:space="preserve">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t>
  </si>
  <si>
    <t>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t>
  </si>
  <si>
    <t>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t>
  </si>
  <si>
    <t>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t>
  </si>
  <si>
    <t>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t>
  </si>
  <si>
    <t>This group of activities identifies intra- and inter-sectoral interdependencies between identified key players. It analyses and evaluates them to determine appropriate responses, including coordinated risk management and self-regulation where necessary. Responses are appropriately disseminated and national exercises are carried out to ensure the effective and efficient operation of inter- and intra-sectoral collaboration.</t>
  </si>
  <si>
    <t>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t>
  </si>
  <si>
    <t>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t>
  </si>
  <si>
    <t>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t>
  </si>
  <si>
    <t>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t>
  </si>
  <si>
    <t>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t>
  </si>
  <si>
    <t>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t>
  </si>
  <si>
    <t xml:space="preserve">This group of activities provides an appropriate support and regulation framework that is fully aligned with dynamic NRM policies, strategic goals and identified key stakeholders, taking into account political, market and security conditions, in order to provide appropriate regulation for NRM activities performed by those with identified roles and responsibilities. These activities ensure that NRM information is fully and effectively shared between them. </t>
  </si>
  <si>
    <t>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t>
  </si>
  <si>
    <t>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t>
  </si>
  <si>
    <t>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t>
  </si>
  <si>
    <t>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t>
  </si>
  <si>
    <t>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t>
  </si>
  <si>
    <t>This group of activities takes into account national policies and goals for awareness raising to develop effective material and programmes to  train and educate clearly defined NRM participants and target groups.  The effectiveness of the training material and programmes is monitored and measured and lessons are learned to ensure that continuous improvement takes place.</t>
  </si>
  <si>
    <t>Awareness raising is sporadic and ad-hoc and little account is taken of national policies and goals. NRM participants and target groups are not clearly identified. There is no monitoring and measurement of the effectiveness of training and education.</t>
  </si>
  <si>
    <t>Some awareness raising material and programmes are produced in response to national policies and goals. These are delivered to some NRM participants and groups on an informal basis. The effectiveness of training and education is measured inconsistently and sporadically.</t>
  </si>
  <si>
    <t>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t>
  </si>
  <si>
    <t>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t>
  </si>
  <si>
    <t>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t>
  </si>
  <si>
    <t>This group of activities gathers information on appropriate standards and best practices related to risk management preparedness. These are evaluated for their relevance and likely effectiveness in improving NRM methods. Existing NRM methods are adapted and updated accordingly. key players in both public and private sectors are identified and information about new and improved standards and best practices and recommendations about adapted and updated methods are then disseminated to them. Checks are employed to ensure that they are used in a timely and effective manner.</t>
  </si>
  <si>
    <t>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t>
  </si>
  <si>
    <t>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t>
  </si>
  <si>
    <t>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t>
  </si>
  <si>
    <t>This group of activities monitors and gathers information about the occurrence of events related to NRM and their consequences for those stakeholders involved.  Reports are  collated and analysed in relation to clearly defined, agreed NRM performance indicators. The effectiveness of NRM is assessed in the light of performance and, where necessary and appropriate, timely proposals for the adaptation of NRM methods and activities are made.</t>
  </si>
  <si>
    <t>Collection of information about the occurrence of NRM related events is sporadic and ad-hoc. Performance indicators for NRM are not set. Little or no assessment is made of NRM performance and no proposals are made to adapt NRM methods and activities.</t>
  </si>
  <si>
    <t>Some monitoring and collection of information about NRM related events takes place. Some informal performance indicators are set and reports about events may be analysed in relation to these. Informal proposals may be made to adapt and improve NRM methods and activities.</t>
  </si>
  <si>
    <t>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t>
  </si>
  <si>
    <t>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t>
  </si>
  <si>
    <t xml:space="preserve">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t>
  </si>
  <si>
    <t>This group of activities monitors and collects information about security errors and incidents from CERT-type bodies within stakeholder organisations and from European and international cooperative schemes. Information about the efficiency and effectiveness of incident and error handling and response is collated and analysed in the light of NRM performance indicators and adaptation and improvement proposals (from A8). Useful and timely risk assessments are carried out for appropriate stakeholders, on request, on the basis of the reports and analysis. Collated reports and analysis concerning security error and incident handling are made and submitted to appropriate national authorities.</t>
  </si>
  <si>
    <t>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t>
  </si>
  <si>
    <t>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t>
  </si>
  <si>
    <t>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t>
  </si>
  <si>
    <t>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t>
  </si>
  <si>
    <t>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t>
  </si>
  <si>
    <t>This group of activities determines evaluation criteria and quality parameters for the effectiveness of NRM processes. It monitors information about NRM performance in response to incidents and issues. This is reviewed in the light of the performance criteria, evaluations based on organised survey data and on ongoing consultations with competent authorities.  Audit reports are produced as a result of the review process and action plans  based on the audit reports are documented and delivered.</t>
  </si>
  <si>
    <t>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t>
  </si>
  <si>
    <t>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t>
  </si>
  <si>
    <t>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t>
  </si>
  <si>
    <t>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t>
  </si>
  <si>
    <t>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t>
  </si>
  <si>
    <t>This group of activities takes into account political and legal decisions and requirements, as well as current NRM status, effectiveness and activities in relation to the protection of the critical information infrastructure, in order to set strategic goals and objectives for National Risk Management. Identifies key stakeholders and their ability to collaborate and contribute towards NRM outputs including regulation, goal setting and incentives for collaboration.</t>
  </si>
  <si>
    <t>This group of activities monitors the implementation of other NRM activities and gathers inputs including risk assessments for individual stakeholders, reports and analysis on security error and incident handling, reports on NRM process effectiveness and NRM improvement action plans. This information is collated and analysed to evaluate current NRM performance. On the basis of this analysis, current NRM preparedness status reports are produced and disseminated.</t>
  </si>
  <si>
    <t>Gathering of information from other NRM activities is sporadic and ad-hoc. Information is not formally analysed and evaluated. Informal NRM preparedness status reports may be produced sporadically, if at all.</t>
  </si>
  <si>
    <t>There is some organised gathering of information from other NRM activities. Information gathered is analysed and evaluated irregularly and NRM preparedness status reports are produced occasionally, but not to a regular schedule.</t>
  </si>
  <si>
    <t>Formal processes are used to monitor the production of information from other NRM activities and to gather them regularly. The material gathered is regularly analysed and evaluated. Effective NRM preparedness status reports are produced at a frequency of at least once a year.</t>
  </si>
  <si>
    <t>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t>
  </si>
  <si>
    <t>This group of activities monitors and gathers NRM preparedness status reports. These are collated and analysed in relation to the overall picture of the critical information infrastructure (CII). On the basis of the analysis timely and effective action plans are produced to ensure the ongoing improvement of NRM preparedness.</t>
  </si>
  <si>
    <t>NRM preparedness status reports are received sporadically and on an ad-hoc basis. There is no attempt to analyse these in relation to the overall CII picture. Coherent action plans are not produced.</t>
  </si>
  <si>
    <t>Information is gathered from the few NRM preparedness status reports that are available. Some informal analysis of these in relation to the overall CII picture takes place. Action plans may be produced, but these are incomplete and sporadic.</t>
  </si>
  <si>
    <t>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t>
  </si>
  <si>
    <t>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t>
  </si>
  <si>
    <t>Information produced by other NRM activities is monitored and gathered regularly. The information gathered is regularly analysed in relation to the overall CII picture. Action plans for the improvement of NRM preparedness are regularly produced.</t>
  </si>
  <si>
    <t>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t>
  </si>
  <si>
    <t>Activity</t>
  </si>
  <si>
    <t>Use of NRM standards</t>
  </si>
  <si>
    <t>ENISA Working Group on</t>
  </si>
  <si>
    <t>National Risk Management Preparedness</t>
  </si>
  <si>
    <t>Questionnaire</t>
  </si>
  <si>
    <t>Date</t>
  </si>
  <si>
    <t>Organization Type</t>
  </si>
  <si>
    <t>Country</t>
  </si>
  <si>
    <t>Name*</t>
  </si>
  <si>
    <t>Job Title*</t>
  </si>
  <si>
    <t>Role*</t>
  </si>
  <si>
    <t>Organization Name*</t>
  </si>
  <si>
    <t>* Optional</t>
  </si>
  <si>
    <t>Interviewer*</t>
  </si>
  <si>
    <t>Additional Organization Information</t>
  </si>
  <si>
    <t>Maturity Level</t>
  </si>
  <si>
    <t>Org Type</t>
  </si>
  <si>
    <t>National Risk Management Preparedness Questionnaire</t>
  </si>
  <si>
    <t>Individual Organization (company, public body, NGO, etc.)</t>
  </si>
  <si>
    <t>National Government / relevant organization (i.e. parliament, ministries, etc.)</t>
  </si>
  <si>
    <t>National Security Institution</t>
  </si>
  <si>
    <t>Regulatory Body or Sector Association</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</si>
  <si>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</si>
  <si>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</si>
  <si>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</si>
  <si>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</si>
  <si>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</si>
  <si>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</si>
  <si>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</si>
  <si>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</si>
  <si>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</si>
  <si>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</si>
  <si>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</si>
  <si>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</si>
  <si>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</si>
  <si>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</si>
  <si>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</si>
  <si>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</si>
  <si>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</si>
  <si>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</si>
  <si>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</si>
  <si>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</si>
  <si>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</si>
  <si>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</si>
  <si>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</si>
  <si>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</si>
  <si>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</si>
  <si>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</si>
  <si>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</si>
  <si>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t>
  </si>
  <si>
    <t>EEA</t>
  </si>
  <si>
    <t>Iceland</t>
  </si>
  <si>
    <t>Republic of Ireland</t>
  </si>
  <si>
    <t>Liechtenstein</t>
  </si>
  <si>
    <t>The Netherlands</t>
  </si>
  <si>
    <t>Norway</t>
  </si>
  <si>
    <t>Switzerland</t>
  </si>
  <si>
    <t>Process 1
National Risk Management Policy Making</t>
  </si>
  <si>
    <t>Process 2
Implementation Coordination and Support</t>
  </si>
  <si>
    <t>Process 3
Review, Reassess and Reporting</t>
  </si>
  <si>
    <t>P1</t>
  </si>
  <si>
    <t>P2</t>
  </si>
  <si>
    <t>P3</t>
  </si>
  <si>
    <t>Graph point title</t>
  </si>
  <si>
    <t>Level 1</t>
  </si>
  <si>
    <t>Level 2</t>
  </si>
  <si>
    <t>Maturity Descriptions</t>
  </si>
  <si>
    <t>Level 3</t>
  </si>
  <si>
    <t>Level 4</t>
  </si>
  <si>
    <t>Level 5</t>
  </si>
  <si>
    <t>EU#</t>
  </si>
  <si>
    <t>EEA#</t>
  </si>
  <si>
    <t>OrgType#</t>
  </si>
  <si>
    <t>Organization</t>
  </si>
  <si>
    <t>Count</t>
  </si>
  <si>
    <t>Average</t>
  </si>
  <si>
    <t>Results</t>
  </si>
  <si>
    <t>All</t>
  </si>
  <si>
    <t>Single Country Analysis</t>
  </si>
  <si>
    <t>Multiple Country Analysis</t>
  </si>
  <si>
    <t>Country Code</t>
  </si>
  <si>
    <t>Country Results</t>
  </si>
  <si>
    <t>Av.</t>
  </si>
  <si>
    <t>#</t>
  </si>
  <si>
    <t>Country#</t>
  </si>
  <si>
    <t>Org.#</t>
  </si>
  <si>
    <t>Copy Data</t>
  </si>
  <si>
    <t>Anonymous</t>
  </si>
  <si>
    <t>Governments etc...</t>
  </si>
  <si>
    <t>Implementors etc...</t>
  </si>
  <si>
    <t>Government has no clear NRM policy and strategic goals and objectives have not been set. No key stakeholders have been identified.</t>
  </si>
  <si>
    <t>Government has set some NRM policies and strategic goals, but these are inconsistent and ad-hoc. Some key stakeholders have been identified, but their activities are not co-ordinated.</t>
  </si>
  <si>
    <t xml:space="preserve"> Government has set NRM policies and strategic goals, but they have not been fully communicated to stakeholders; nor are they consistently coordinated and managed. All key stakeholders have been identified, but their actions are not co-ordinated.</t>
  </si>
  <si>
    <t>Government has given stakeholders full awareness of NRM policies and strategic goals. These are consistently applied and subject to continuous improvement with key stakeholders being well co-ordinated.</t>
  </si>
  <si>
    <t>Government ensures that NRM policies, strategic goals, activities, key players and their effectiveness are continuously monitored, updated and improved.</t>
  </si>
  <si>
    <t>Government has not identified key NRM roles and responsibilities. Ad-hoc tasks may be assigned, but are not coordinated or monitored.</t>
  </si>
  <si>
    <t>Government has identified some NRM roles and responsibilities and assigned them; actions are undertaken informally, but these are not consistently documented, communicated, coordinated or monitored.</t>
  </si>
  <si>
    <t xml:space="preserve"> Government has defined NRM roles, responsibilities activities and tasks, but individuals act without full authority and coordination. Communication and performance measurement is inconsistent.</t>
  </si>
  <si>
    <t>Government has fully defined NRM roles, responsibilities activities and tasks and these are authorised and coordinated. Communication and performance measurement ensure that NRM activities are effective.</t>
  </si>
  <si>
    <t>Government proactively updates and continuously coordinates NRM roles, responsibilities activities and tasks to ensure that performance improvement is ongoing.</t>
  </si>
  <si>
    <t>Government initiated NRM activities are sporadic, ad-hoc and unregulated. NRM information is not shared.</t>
  </si>
  <si>
    <t>Government initiated NRM activities are informally supported and regulated. NRM information is shared only sporadically.</t>
  </si>
  <si>
    <t xml:space="preserve"> Government support for NRM activities is clear but not always adequate. Formal regulation of NRM activities and information sharing takes place, but this is not consistent.</t>
  </si>
  <si>
    <t>Government initiated NRM activities are fully supported and clearly regulated. NRM information is fully and effectively shared.</t>
  </si>
  <si>
    <t>Government initiated NRM activities and regulations are proactively adjusted to meet changing conditions and are continuously improved. NRM information sharing is monitored to ensure its ongoing value.</t>
  </si>
  <si>
    <t>Government NRM awareness raising, training and education is sporadic and ad-hoc with no monitoring and measurement of its effectiveness.</t>
  </si>
  <si>
    <t>Government NRM awareness raising, training and education are delivered informally, with effectiveness measurement inconsistent and sporadic.</t>
  </si>
  <si>
    <t xml:space="preserve"> Government NRM awareness raising, training and education takes place, but delivery is not consistent. Monitoring and measurement of effectiveness takes place, but lessons are not always learned.</t>
  </si>
  <si>
    <t>Government NRM awareness raising, training and education is clear, effective and consistent.  Monitoring and measurement of effectiveness takes place and lessons are learned and incorporated.</t>
  </si>
  <si>
    <t>Government NRM awareness raising, training and education is proactively and continuously adjusted.  Monitoring and measurement is continuous and improvement takes place as soon as it is required.</t>
  </si>
  <si>
    <t>There is no requirement from government to share information on technical risks. Ad-hoc analysis from government may be received.</t>
  </si>
  <si>
    <t>Government ensures that some information on technical risks is informally shared. Occasional government analysis is received.</t>
  </si>
  <si>
    <t xml:space="preserve"> Government has implemented a mechanism to share information on technical risks, but this does not always operate effectively. Some structured government analysis and advice is received.</t>
  </si>
  <si>
    <t>Government ensures that information on technical risks is shared effectively. Timely statistical reports and effective analysis of risk-related information is received from government.</t>
  </si>
  <si>
    <t>Government ensures that information on technical risks is gathered continuously. Proactive and valuable reports and analysis are received from government.</t>
  </si>
  <si>
    <t>Information from government on standards and best practices is received sporadically and in an ad-hoc way.</t>
  </si>
  <si>
    <t>Informal information from government on standards and best practices is received, but is not regularly published or necessarily timely or fully evaluated.</t>
  </si>
  <si>
    <t xml:space="preserve"> Information from government on standards and best practices is received regularly, but is not always appropriate or timely.</t>
  </si>
  <si>
    <t>Information from government on standards and best practices, as well as updated methods, are published regularly and in a timely and effective manner.</t>
  </si>
  <si>
    <t>Government encourages the publication of proactive improvements in standards and best practices and continuously measures their effectiveness.</t>
  </si>
  <si>
    <t>Government may gather information about interdependencies, but in a sporadic and ad-hoc way. No information is disseminated and no exercises to test these are carried out.</t>
  </si>
  <si>
    <t>Some information is gathered by government; informal communication about interdependencies may take place and sporadic exercises may be carried out.</t>
  </si>
  <si>
    <t xml:space="preserve"> Information about interdependencies is formally gathered by government, some communication takes place and exercises are carried out, but not fully coordinated.</t>
  </si>
  <si>
    <t>Information about interdependencies is formally gathered by government and effective exercises are carried out to test inter- and intra-sectoral collaboration</t>
  </si>
  <si>
    <t>Proactive determination of interdependencies is carried out by government in response to change and proactive national exercises take place to fully test responses.</t>
  </si>
  <si>
    <t>Government collects sporadic and ad-hoc information about NRM related events and does not make any recommendations about improvements to NRM event responses.</t>
  </si>
  <si>
    <t>Government undertakes formal collection of information about NRM-related events. Response effectiveness may be assessed and, where appropriate, proposals may be made for improvement.</t>
  </si>
  <si>
    <t>Government monitors and collects information about NRM events and response performance. Where appropriate, proposals are made for improvement.</t>
  </si>
  <si>
    <t>Government undertakes proactive, real-time monitoring of NRM events and responses and timely and effective recommendations for response improvement are made.</t>
  </si>
  <si>
    <t xml:space="preserve">No reports are received from government. </t>
  </si>
  <si>
    <t>Occasional reports may be received from government.</t>
  </si>
  <si>
    <t xml:space="preserve"> Reports are received from government at least annually.</t>
  </si>
  <si>
    <t>Frequent reports are issued by government.</t>
  </si>
  <si>
    <t>Proactive reports are issued by government.</t>
  </si>
  <si>
    <t>Government does not review effectiveness of NRM actions, or the NRM framework, or conduct surveys.</t>
  </si>
  <si>
    <t>Government informally reviews the effectiveness of NRM actions and the NRM framework; surveys may be carried out sporadically.</t>
  </si>
  <si>
    <t xml:space="preserve"> Government formally, but irregularly, gathers information about NRM performance and the NRM framework and surveys are sometimes carried out.</t>
  </si>
  <si>
    <t>Government regularly gathers information about NRM performance and the NRM framework and organised surveys are carried out.</t>
  </si>
  <si>
    <t>Government actively and continuously gathers information about NRM performance and the NRM framework. Surveys take place proactively and frequently.</t>
  </si>
  <si>
    <t>Government does not issue NRM preparedness status reports; or if it does, these are informal.</t>
  </si>
  <si>
    <t>Government issues occasional NRM preparedness status reports.</t>
  </si>
  <si>
    <t xml:space="preserve"> Government issues NRM preparedness status reports at intervals greater than one year.</t>
  </si>
  <si>
    <t>Government issues NRM preparedness status reports at least once a year.</t>
  </si>
  <si>
    <t>Government issues NRM preparedness status reports both regularly and in response to particular political, market or security issues.</t>
  </si>
  <si>
    <t>Government does not issue coherent NRM action plans.</t>
  </si>
  <si>
    <t>Government issues incomplete and sporadic NRM action plans.</t>
  </si>
  <si>
    <t xml:space="preserve"> Government issues NRM action plans at intervals, but these tend to be incomplete.</t>
  </si>
  <si>
    <t>Government issues regular NRM action plans.</t>
  </si>
  <si>
    <t>Government issues frequent, timely and up-to-date NRM action plans.</t>
  </si>
  <si>
    <t>v2.5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</si>
</sst>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1"/>
      <color theme="1"/>
      <name val="Calibri"/>
      <family val="2"/>
    </font>
    <font>
      <sz val="11"/>
      <color indexed="8"/>
      <name val="Calibri"/>
      <family val="2"/>
    </font>
    <font>
      <sz val="12"/>
      <name val="Calibri"/>
      <family val="2"/>
    </font>
    <font>
      <b/>
      <sz val="10"/>
      <name val="Calibri"/>
      <family val="2"/>
    </font>
    <font>
      <sz val="10"/>
      <color indexed="8"/>
      <name val="Calibri"/>
      <family val="2"/>
    </font>
    <font>
      <b/>
      <sz val="14"/>
      <color indexed="8"/>
      <name val="Calibri"/>
      <family val="2"/>
    </font>
    <font>
      <sz val="8"/>
      <color indexed="8"/>
      <name val="Calibri"/>
      <family val="2"/>
    </font>
    <font>
      <sz val="16"/>
      <color indexed="8"/>
      <name val="Calibri"/>
      <family val="2"/>
    </font>
    <font>
      <sz val="11"/>
      <color indexed="55"/>
      <name val="Calibri"/>
      <family val="2"/>
    </font>
    <font>
      <sz val="12"/>
      <color indexed="23"/>
      <name val="Calibri"/>
      <family val="2"/>
    </font>
    <font>
      <b/>
      <sz val="10"/>
      <color indexed="23"/>
      <name val="Calibri"/>
      <family val="2"/>
    </font>
    <font>
      <sz val="11"/>
      <color indexed="9"/>
      <name val="Calibri"/>
      <family val="2"/>
    </font>
    <font>
      <b/>
      <sz val="16"/>
      <color indexed="8"/>
      <name val="Calibri"/>
      <family val="2"/>
    </font>
    <font>
      <sz val="20"/>
      <color indexed="8"/>
      <name val="Calibri"/>
      <family val="2"/>
    </font>
    <font>
      <sz val="8"/>
      <color indexed="9"/>
      <name val="Calibri"/>
      <family val="2"/>
    </font>
    <font>
      <b/>
      <sz val="8"/>
      <color indexed="9"/>
      <name val="Calibri"/>
      <family val="2"/>
    </font>
    <font>
      <sz val="22"/>
      <color indexed="9"/>
      <name val="Calibri"/>
      <family val="2"/>
    </font>
    <font>
      <sz val="14"/>
      <color indexed="9"/>
      <name val="Calibri"/>
      <family val="2"/>
    </font>
    <font>
      <b/>
      <sz val="14"/>
      <color indexed="9"/>
      <name val="Calibri"/>
      <family val="2"/>
    </font>
    <font>
      <sz val="20"/>
      <color indexed="9"/>
      <name val="Calibri"/>
      <family val="2"/>
    </font>
    <font>
      <b/>
      <sz val="22"/>
      <color indexed="9"/>
      <name val="Calibri"/>
      <family val="2"/>
    </font>
    <font>
      <b/>
      <sz val="11"/>
      <color indexed="8"/>
      <name val="Calibri"/>
      <family val="2"/>
    </font>
    <font>
      <sz val="8"/>
      <color indexed="55"/>
      <name val="Calibri"/>
      <family val="2"/>
    </font>
    <font>
      <i/>
      <sz val="11"/>
      <color indexed="8"/>
      <name val="Calibri"/>
      <family val="2"/>
    </font>
    <font>
      <b/>
      <sz val="6"/>
      <color indexed="22"/>
      <name val="Calibri"/>
      <family val="2"/>
    </font>
    <font>
      <b/>
      <sz val="18"/>
      <color indexed="8"/>
      <name val="Calibri"/>
      <family val="2"/>
    </font>
    <font>
      <b/>
      <sz val="24"/>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theme="1"/>
      <name val="Calibri"/>
      <family val="2"/>
    </font>
    <font>
      <sz val="16"/>
      <color theme="1"/>
      <name val="Calibri"/>
      <family val="2"/>
    </font>
    <font>
      <sz val="11"/>
      <color theme="0" tint="-0.24997000396251678"/>
      <name val="Calibri"/>
      <family val="2"/>
    </font>
    <font>
      <sz val="12"/>
      <color theme="0" tint="-0.4999699890613556"/>
      <name val="Calibri"/>
      <family val="2"/>
    </font>
    <font>
      <b/>
      <sz val="10"/>
      <color theme="0" tint="-0.4999699890613556"/>
      <name val="Calibri"/>
      <family val="2"/>
    </font>
    <font>
      <b/>
      <sz val="16"/>
      <color theme="1"/>
      <name val="Calibri"/>
      <family val="2"/>
    </font>
    <font>
      <sz val="20"/>
      <color theme="1"/>
      <name val="Calibri"/>
      <family val="2"/>
    </font>
    <font>
      <sz val="8"/>
      <color theme="0"/>
      <name val="Calibri"/>
      <family val="2"/>
    </font>
    <font>
      <b/>
      <sz val="8"/>
      <color theme="0"/>
      <name val="Calibri"/>
      <family val="2"/>
    </font>
    <font>
      <sz val="22"/>
      <color theme="0"/>
      <name val="Calibri"/>
      <family val="2"/>
    </font>
    <font>
      <sz val="14"/>
      <color theme="0"/>
      <name val="Calibri"/>
      <family val="2"/>
    </font>
    <font>
      <b/>
      <sz val="14"/>
      <color theme="0"/>
      <name val="Calibri"/>
      <family val="2"/>
    </font>
    <font>
      <sz val="20"/>
      <color theme="0"/>
      <name val="Calibri"/>
      <family val="2"/>
    </font>
    <font>
      <b/>
      <sz val="22"/>
      <color theme="0"/>
      <name val="Calibri"/>
      <family val="2"/>
    </font>
    <font>
      <sz val="10"/>
      <color rgb="FF000000"/>
      <name val="Calibri"/>
      <family val="2"/>
    </font>
    <font>
      <sz val="8"/>
      <color theme="0" tint="-0.3499799966812134"/>
      <name val="Calibri"/>
      <family val="2"/>
    </font>
    <font>
      <i/>
      <sz val="11"/>
      <color theme="1"/>
      <name val="Calibri"/>
      <family val="2"/>
    </font>
    <font>
      <b/>
      <sz val="6"/>
      <color theme="0" tint="-0.04997999966144562"/>
      <name val="Calibri"/>
      <family val="2"/>
    </font>
    <font>
      <b/>
      <sz val="18"/>
      <color theme="1"/>
      <name val="Calibri"/>
      <family val="2"/>
    </font>
    <font>
      <b/>
      <sz val="2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thin"/>
      <top style="medium"/>
      <bottom/>
    </border>
    <border>
      <left style="thin"/>
      <right/>
      <top style="medium"/>
      <bottom style="medium"/>
    </border>
    <border>
      <left style="thin"/>
      <right style="medium"/>
      <top style="medium"/>
      <bottom/>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medium"/>
      <right style="medium"/>
      <top style="medium"/>
      <bottom style="thin"/>
    </border>
    <border>
      <left style="medium"/>
      <right style="medium"/>
      <top style="thin"/>
      <bottom style="thin"/>
    </border>
    <border>
      <left/>
      <right style="thin"/>
      <top style="medium"/>
      <bottom style="medium"/>
    </border>
    <border>
      <left style="medium"/>
      <right style="medium"/>
      <top style="medium"/>
      <bottom style="mediu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medium"/>
      <bottom/>
    </border>
    <border>
      <left style="medium"/>
      <right style="medium"/>
      <top style="thin"/>
      <bottom style="medium"/>
    </border>
    <border>
      <left/>
      <right/>
      <top style="medium"/>
      <bottom style="medium"/>
    </border>
    <border>
      <left style="thin"/>
      <right style="thin"/>
      <top style="thin"/>
      <bottom style="medium"/>
    </border>
    <border>
      <left style="thin"/>
      <right style="thin"/>
      <top style="medium"/>
      <bottom style="thin"/>
    </border>
    <border>
      <left style="medium"/>
      <right/>
      <top style="medium"/>
      <bottom style="medium"/>
    </border>
    <border>
      <left/>
      <right style="medium"/>
      <top style="medium"/>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vertical="center" wrapText="1"/>
    </xf>
    <xf numFmtId="0" fontId="59" fillId="33" borderId="10"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60" fillId="0" borderId="12" xfId="0" applyFont="1" applyBorder="1" applyAlignment="1">
      <alignment horizontal="left" vertical="top" wrapText="1"/>
    </xf>
    <xf numFmtId="0" fontId="60" fillId="0" borderId="14" xfId="0" applyFont="1" applyBorder="1" applyAlignment="1">
      <alignment horizontal="left" vertical="top" wrapText="1"/>
    </xf>
    <xf numFmtId="0" fontId="60" fillId="0" borderId="10" xfId="0" applyFont="1" applyBorder="1" applyAlignment="1">
      <alignment horizontal="left" vertical="top" wrapText="1"/>
    </xf>
    <xf numFmtId="0" fontId="60" fillId="0" borderId="15" xfId="0" applyFont="1" applyBorder="1" applyAlignment="1">
      <alignment horizontal="left" vertical="top" wrapText="1"/>
    </xf>
    <xf numFmtId="0" fontId="61" fillId="0" borderId="0" xfId="0" applyFont="1" applyAlignment="1">
      <alignment horizontal="left" vertical="top" wrapText="1"/>
    </xf>
    <xf numFmtId="0" fontId="61" fillId="0" borderId="0" xfId="0"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Font="1" applyBorder="1" applyAlignment="1">
      <alignment/>
    </xf>
    <xf numFmtId="0" fontId="62" fillId="0" borderId="0" xfId="0" applyFont="1" applyAlignment="1">
      <alignment horizontal="center" vertical="center"/>
    </xf>
    <xf numFmtId="0" fontId="60" fillId="0" borderId="0" xfId="0" applyFont="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63" fillId="33" borderId="18" xfId="0" applyFont="1" applyFill="1" applyBorder="1" applyAlignment="1">
      <alignment horizontal="left"/>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3" fillId="33" borderId="20" xfId="0" applyFont="1" applyFill="1" applyBorder="1" applyAlignment="1">
      <alignment horizontal="left" vertical="center"/>
    </xf>
    <xf numFmtId="0" fontId="64" fillId="33" borderId="21" xfId="0" applyFont="1" applyFill="1" applyBorder="1" applyAlignment="1">
      <alignment horizontal="left" vertical="center"/>
    </xf>
    <xf numFmtId="0" fontId="43" fillId="0" borderId="0" xfId="0" applyFont="1" applyAlignment="1">
      <alignment horizontal="left" vertical="top" wrapText="1"/>
    </xf>
    <xf numFmtId="0" fontId="65" fillId="0" borderId="0" xfId="0" applyFont="1" applyAlignment="1">
      <alignment horizontal="left" vertical="center"/>
    </xf>
    <xf numFmtId="0" fontId="43" fillId="0" borderId="0" xfId="0" applyFont="1" applyAlignment="1">
      <alignment horizontal="left" vertical="center" wrapText="1"/>
    </xf>
    <xf numFmtId="0" fontId="59" fillId="33" borderId="15" xfId="0" applyFont="1" applyFill="1" applyBorder="1" applyAlignment="1">
      <alignment horizontal="left"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4" fillId="34" borderId="23" xfId="0" applyFont="1" applyFill="1" applyBorder="1" applyAlignment="1" applyProtection="1">
      <alignment horizontal="left"/>
      <protection locked="0"/>
    </xf>
    <xf numFmtId="0" fontId="4" fillId="34" borderId="24" xfId="0" applyFont="1" applyFill="1" applyBorder="1" applyAlignment="1" applyProtection="1">
      <alignment horizontal="left"/>
      <protection locked="0"/>
    </xf>
    <xf numFmtId="0" fontId="4" fillId="34" borderId="24" xfId="0" applyFont="1" applyFill="1" applyBorder="1" applyAlignment="1" applyProtection="1">
      <alignment horizontal="left" vertical="center"/>
      <protection locked="0"/>
    </xf>
    <xf numFmtId="14" fontId="4" fillId="34" borderId="24" xfId="0" applyNumberFormat="1" applyFont="1" applyFill="1" applyBorder="1" applyAlignment="1" applyProtection="1">
      <alignment horizontal="left" wrapText="1"/>
      <protection locked="0"/>
    </xf>
    <xf numFmtId="0" fontId="59" fillId="33" borderId="0" xfId="0" applyFont="1" applyFill="1" applyBorder="1" applyAlignment="1">
      <alignment horizontal="left" vertical="center" wrapText="1"/>
    </xf>
    <xf numFmtId="0" fontId="60" fillId="0" borderId="0" xfId="0" applyFont="1" applyBorder="1" applyAlignment="1">
      <alignment horizontal="left" vertical="top" wrapText="1"/>
    </xf>
    <xf numFmtId="0" fontId="59" fillId="0" borderId="0" xfId="0" applyFont="1" applyAlignment="1">
      <alignment vertical="center"/>
    </xf>
    <xf numFmtId="0" fontId="59" fillId="33" borderId="25"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66" fillId="0" borderId="13" xfId="0" applyFont="1" applyBorder="1" applyAlignment="1" applyProtection="1">
      <alignment horizontal="center" vertical="center" wrapText="1"/>
      <protection locked="0"/>
    </xf>
    <xf numFmtId="0" fontId="0" fillId="33" borderId="27" xfId="0" applyFill="1" applyBorder="1" applyAlignment="1">
      <alignment horizontal="center"/>
    </xf>
    <xf numFmtId="0" fontId="0" fillId="33" borderId="28" xfId="0" applyFill="1" applyBorder="1" applyAlignment="1">
      <alignment horizontal="center"/>
    </xf>
    <xf numFmtId="2" fontId="0" fillId="33" borderId="29" xfId="0" applyNumberForma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3" borderId="31" xfId="0" applyFill="1" applyBorder="1" applyAlignment="1">
      <alignment horizontal="center"/>
    </xf>
    <xf numFmtId="0" fontId="67" fillId="0" borderId="0" xfId="0" applyFont="1" applyAlignment="1">
      <alignment horizontal="center" vertical="center"/>
    </xf>
    <xf numFmtId="0" fontId="67" fillId="34" borderId="0" xfId="0" applyFont="1" applyFill="1" applyBorder="1" applyAlignment="1">
      <alignment horizontal="center" vertical="center" wrapText="1"/>
    </xf>
    <xf numFmtId="0" fontId="68" fillId="0" borderId="0" xfId="0" applyFont="1" applyAlignment="1">
      <alignment horizontal="center" vertical="center"/>
    </xf>
    <xf numFmtId="0" fontId="67" fillId="0" borderId="0" xfId="0" applyFont="1" applyBorder="1" applyAlignment="1">
      <alignment horizontal="center" vertical="center"/>
    </xf>
    <xf numFmtId="14" fontId="67" fillId="34" borderId="0" xfId="0" applyNumberFormat="1" applyFont="1" applyFill="1" applyBorder="1" applyAlignment="1">
      <alignment horizontal="center" vertical="center" wrapText="1"/>
    </xf>
    <xf numFmtId="0" fontId="69" fillId="0" borderId="0" xfId="0" applyFont="1" applyAlignment="1">
      <alignment horizontal="left" vertical="top" wrapText="1"/>
    </xf>
    <xf numFmtId="0" fontId="70" fillId="0" borderId="0" xfId="0" applyFont="1" applyAlignment="1">
      <alignment horizontal="center" vertical="center" wrapText="1"/>
    </xf>
    <xf numFmtId="0" fontId="71" fillId="33" borderId="0" xfId="0" applyFont="1" applyFill="1" applyBorder="1" applyAlignment="1">
      <alignment horizontal="left" vertical="center" wrapText="1"/>
    </xf>
    <xf numFmtId="0" fontId="43" fillId="0" borderId="0" xfId="0" applyFont="1" applyAlignment="1">
      <alignment horizontal="center" vertical="center" wrapText="1"/>
    </xf>
    <xf numFmtId="0" fontId="67" fillId="0" borderId="0" xfId="0" applyFont="1" applyBorder="1" applyAlignment="1">
      <alignment horizontal="left" vertical="top" wrapText="1"/>
    </xf>
    <xf numFmtId="0" fontId="69" fillId="0" borderId="0" xfId="0" applyFont="1" applyBorder="1" applyAlignment="1">
      <alignment horizontal="left" vertical="top" wrapText="1"/>
    </xf>
    <xf numFmtId="0" fontId="72" fillId="0" borderId="0" xfId="0" applyFont="1" applyAlignment="1">
      <alignment horizontal="center" vertical="center" wrapText="1"/>
    </xf>
    <xf numFmtId="0" fontId="43" fillId="0" borderId="0" xfId="0" applyFont="1" applyBorder="1" applyAlignment="1">
      <alignment horizontal="left" vertical="top" wrapText="1"/>
    </xf>
    <xf numFmtId="0" fontId="73" fillId="35" borderId="0" xfId="0" applyFont="1" applyFill="1" applyBorder="1" applyAlignment="1">
      <alignment horizontal="left" vertical="center" wrapText="1"/>
    </xf>
    <xf numFmtId="0" fontId="0" fillId="33" borderId="0" xfId="0" applyFill="1" applyBorder="1" applyAlignment="1">
      <alignment horizontal="center"/>
    </xf>
    <xf numFmtId="0" fontId="0" fillId="36" borderId="32" xfId="0" applyFill="1" applyBorder="1" applyAlignment="1">
      <alignment/>
    </xf>
    <xf numFmtId="0" fontId="0" fillId="36" borderId="33" xfId="0" applyFill="1" applyBorder="1" applyAlignment="1">
      <alignment/>
    </xf>
    <xf numFmtId="0" fontId="57" fillId="36" borderId="11" xfId="0" applyFont="1" applyFill="1" applyBorder="1" applyAlignment="1">
      <alignment horizontal="center"/>
    </xf>
    <xf numFmtId="0" fontId="57" fillId="36" borderId="15" xfId="0" applyFont="1" applyFill="1" applyBorder="1" applyAlignment="1">
      <alignment horizontal="center"/>
    </xf>
    <xf numFmtId="0" fontId="57" fillId="36" borderId="26" xfId="0" applyFont="1" applyFill="1" applyBorder="1" applyAlignment="1">
      <alignment horizontal="left"/>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0" borderId="3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3" fillId="0" borderId="0" xfId="0" applyFont="1" applyAlignment="1">
      <alignment/>
    </xf>
    <xf numFmtId="0" fontId="43" fillId="0" borderId="0" xfId="0" applyFont="1" applyAlignment="1">
      <alignment horizontal="center"/>
    </xf>
    <xf numFmtId="2" fontId="43" fillId="0" borderId="0" xfId="0" applyNumberFormat="1" applyFont="1" applyAlignment="1">
      <alignment horizontal="center"/>
    </xf>
    <xf numFmtId="2" fontId="0" fillId="0" borderId="30" xfId="0" applyNumberFormat="1" applyBorder="1" applyAlignment="1" applyProtection="1">
      <alignment horizontal="center" vertical="center"/>
      <protection locked="0"/>
    </xf>
    <xf numFmtId="2" fontId="0" fillId="0" borderId="31" xfId="0" applyNumberFormat="1" applyBorder="1" applyAlignment="1" applyProtection="1">
      <alignment horizontal="center" vertical="center"/>
      <protection locked="0"/>
    </xf>
    <xf numFmtId="0" fontId="68" fillId="0" borderId="0" xfId="0" applyFont="1" applyAlignment="1">
      <alignment horizontal="left" vertical="center"/>
    </xf>
    <xf numFmtId="0" fontId="43" fillId="0" borderId="0" xfId="0" applyFont="1" applyBorder="1" applyAlignment="1">
      <alignment/>
    </xf>
    <xf numFmtId="0" fontId="67" fillId="34" borderId="0"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right" vertical="center"/>
    </xf>
    <xf numFmtId="0" fontId="57" fillId="33" borderId="38" xfId="0" applyFont="1" applyFill="1" applyBorder="1" applyAlignment="1">
      <alignment horizontal="right"/>
    </xf>
    <xf numFmtId="0" fontId="59" fillId="33" borderId="39"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7" fillId="33" borderId="41" xfId="0" applyFont="1" applyFill="1" applyBorder="1" applyAlignment="1">
      <alignment horizontal="right"/>
    </xf>
    <xf numFmtId="0" fontId="0" fillId="33" borderId="0" xfId="0" applyFill="1" applyBorder="1" applyAlignment="1">
      <alignment/>
    </xf>
    <xf numFmtId="0" fontId="0" fillId="33" borderId="42" xfId="0" applyFill="1" applyBorder="1" applyAlignment="1">
      <alignment/>
    </xf>
    <xf numFmtId="0" fontId="57" fillId="33" borderId="43" xfId="0" applyFont="1" applyFill="1" applyBorder="1" applyAlignment="1">
      <alignment horizontal="right"/>
    </xf>
    <xf numFmtId="0" fontId="0" fillId="33" borderId="44" xfId="0" applyFill="1" applyBorder="1" applyAlignment="1">
      <alignment/>
    </xf>
    <xf numFmtId="0" fontId="0" fillId="33" borderId="45" xfId="0" applyFill="1" applyBorder="1" applyAlignment="1">
      <alignment/>
    </xf>
    <xf numFmtId="0" fontId="0" fillId="0" borderId="0" xfId="0" applyAlignment="1">
      <alignment wrapText="1"/>
    </xf>
    <xf numFmtId="0" fontId="0" fillId="33" borderId="28" xfId="0" applyFill="1" applyBorder="1" applyAlignment="1">
      <alignment horizontal="center" wrapText="1"/>
    </xf>
    <xf numFmtId="0" fontId="0" fillId="33" borderId="31" xfId="0" applyFill="1" applyBorder="1" applyAlignment="1">
      <alignment horizontal="center" wrapText="1"/>
    </xf>
    <xf numFmtId="0" fontId="57" fillId="36" borderId="26" xfId="0" applyFont="1" applyFill="1" applyBorder="1" applyAlignment="1">
      <alignment horizontal="left" vertical="center" wrapText="1"/>
    </xf>
    <xf numFmtId="1" fontId="0" fillId="0" borderId="3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0" fontId="57" fillId="0" borderId="37" xfId="0" applyFont="1" applyBorder="1" applyAlignment="1" applyProtection="1">
      <alignment horizontal="center" vertical="center" wrapText="1"/>
      <protection/>
    </xf>
    <xf numFmtId="0" fontId="0" fillId="0" borderId="0" xfId="0" applyAlignment="1" applyProtection="1">
      <alignment horizontal="center"/>
      <protection locked="0"/>
    </xf>
    <xf numFmtId="0" fontId="74" fillId="0" borderId="33" xfId="0" applyFont="1" applyBorder="1" applyAlignment="1" applyProtection="1">
      <alignment/>
      <protection locked="0"/>
    </xf>
    <xf numFmtId="2" fontId="0" fillId="0" borderId="29" xfId="0" applyNumberFormat="1" applyBorder="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60" fillId="0" borderId="35" xfId="0" applyFont="1" applyBorder="1" applyAlignment="1">
      <alignment horizontal="left" vertical="top" wrapText="1"/>
    </xf>
    <xf numFmtId="0" fontId="60" fillId="0" borderId="37" xfId="0" applyFont="1" applyBorder="1" applyAlignment="1">
      <alignment horizontal="left" vertical="top" wrapText="1"/>
    </xf>
    <xf numFmtId="0" fontId="75" fillId="0" borderId="0" xfId="0" applyFont="1" applyAlignment="1">
      <alignment horizontal="center" vertical="center"/>
    </xf>
    <xf numFmtId="0" fontId="75" fillId="33" borderId="46"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48" xfId="0" applyFont="1" applyFill="1" applyBorder="1" applyAlignment="1">
      <alignment horizontal="center" vertical="center"/>
    </xf>
    <xf numFmtId="0" fontId="75" fillId="0" borderId="49"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2" fontId="75" fillId="0" borderId="50" xfId="0" applyNumberFormat="1" applyFont="1" applyBorder="1" applyAlignment="1" applyProtection="1">
      <alignment horizontal="center" vertical="center"/>
      <protection locked="0"/>
    </xf>
    <xf numFmtId="0" fontId="0" fillId="0" borderId="0" xfId="0" applyBorder="1" applyAlignment="1">
      <alignment/>
    </xf>
    <xf numFmtId="0" fontId="76" fillId="33" borderId="0" xfId="0" applyFont="1" applyFill="1" applyBorder="1" applyAlignment="1">
      <alignment/>
    </xf>
    <xf numFmtId="14" fontId="76" fillId="33" borderId="0" xfId="0" applyNumberFormat="1" applyFont="1" applyFill="1" applyBorder="1" applyAlignment="1">
      <alignment horizontal="left"/>
    </xf>
    <xf numFmtId="0" fontId="0" fillId="0" borderId="52" xfId="0" applyBorder="1" applyAlignment="1">
      <alignment/>
    </xf>
    <xf numFmtId="0" fontId="0" fillId="0" borderId="27"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28" xfId="0" applyBorder="1" applyAlignment="1">
      <alignment/>
    </xf>
    <xf numFmtId="0" fontId="0" fillId="0" borderId="57" xfId="0" applyBorder="1" applyAlignment="1">
      <alignment/>
    </xf>
    <xf numFmtId="0" fontId="59" fillId="33" borderId="26" xfId="0" applyFont="1" applyFill="1" applyBorder="1" applyAlignment="1">
      <alignment horizontal="center" wrapText="1"/>
    </xf>
    <xf numFmtId="0" fontId="60" fillId="0" borderId="58" xfId="0" applyFont="1" applyBorder="1" applyAlignment="1">
      <alignment horizontal="left" vertical="top" wrapText="1"/>
    </xf>
    <xf numFmtId="0" fontId="60" fillId="0" borderId="25" xfId="0" applyFont="1" applyBorder="1" applyAlignment="1">
      <alignment horizontal="left" vertical="top"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59" xfId="0" applyFill="1" applyBorder="1" applyAlignment="1">
      <alignment horizontal="center" vertical="center" wrapText="1"/>
    </xf>
    <xf numFmtId="0" fontId="66" fillId="0" borderId="60" xfId="0" applyFont="1" applyBorder="1" applyAlignment="1" applyProtection="1">
      <alignment horizontal="center" vertical="center" wrapText="1"/>
      <protection locked="0"/>
    </xf>
    <xf numFmtId="0" fontId="60" fillId="0" borderId="22" xfId="0" applyFont="1" applyBorder="1" applyAlignment="1">
      <alignment horizontal="left" vertical="top" wrapText="1"/>
    </xf>
    <xf numFmtId="0" fontId="60" fillId="0" borderId="48" xfId="0" applyFont="1" applyBorder="1" applyAlignment="1">
      <alignment horizontal="left" vertical="top" wrapText="1"/>
    </xf>
    <xf numFmtId="0" fontId="60" fillId="0" borderId="61" xfId="0" applyFont="1" applyBorder="1" applyAlignment="1">
      <alignment horizontal="left" vertical="top" wrapText="1"/>
    </xf>
    <xf numFmtId="0" fontId="60" fillId="0" borderId="51" xfId="0" applyFont="1" applyBorder="1" applyAlignment="1">
      <alignment horizontal="left" vertical="top" wrapText="1"/>
    </xf>
    <xf numFmtId="0" fontId="60" fillId="0" borderId="11" xfId="0" applyFont="1" applyBorder="1" applyAlignment="1">
      <alignment horizontal="left" vertical="top" wrapText="1"/>
    </xf>
    <xf numFmtId="0" fontId="77" fillId="35" borderId="45" xfId="0" applyFont="1" applyFill="1" applyBorder="1" applyAlignment="1">
      <alignment horizontal="center" vertical="center" wrapText="1"/>
    </xf>
    <xf numFmtId="0" fontId="0" fillId="0" borderId="46" xfId="0" applyBorder="1" applyAlignment="1">
      <alignment horizontal="left" vertical="top" wrapText="1"/>
    </xf>
    <xf numFmtId="0" fontId="0" fillId="0" borderId="62"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0" fillId="0" borderId="3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78" fillId="0" borderId="0" xfId="0" applyFont="1" applyAlignment="1">
      <alignment horizontal="center" vertical="center"/>
    </xf>
    <xf numFmtId="0" fontId="79" fillId="0" borderId="0" xfId="0" applyFont="1" applyAlignment="1">
      <alignment horizontal="center" vertical="center"/>
    </xf>
    <xf numFmtId="0" fontId="62" fillId="0" borderId="0" xfId="0" applyFont="1" applyAlignment="1">
      <alignment horizontal="center" vertical="center"/>
    </xf>
    <xf numFmtId="0" fontId="57" fillId="33" borderId="63" xfId="0" applyFont="1" applyFill="1" applyBorder="1" applyAlignment="1">
      <alignment horizontal="center"/>
    </xf>
    <xf numFmtId="0" fontId="57" fillId="33" borderId="60" xfId="0" applyFont="1" applyFill="1" applyBorder="1" applyAlignment="1">
      <alignment horizontal="center"/>
    </xf>
    <xf numFmtId="0" fontId="57" fillId="33" borderId="64" xfId="0" applyFont="1" applyFill="1" applyBorder="1" applyAlignment="1">
      <alignment horizontal="center"/>
    </xf>
    <xf numFmtId="0" fontId="61" fillId="37" borderId="65" xfId="0" applyFont="1" applyFill="1" applyBorder="1" applyAlignment="1">
      <alignment horizontal="center" vertical="center" textRotation="90" wrapText="1"/>
    </xf>
    <xf numFmtId="0" fontId="61" fillId="37" borderId="33" xfId="0" applyFont="1" applyFill="1" applyBorder="1" applyAlignment="1">
      <alignment horizontal="center" vertical="center" textRotation="90" wrapText="1"/>
    </xf>
    <xf numFmtId="0" fontId="61" fillId="37" borderId="32" xfId="0" applyFont="1" applyFill="1" applyBorder="1" applyAlignment="1">
      <alignment horizontal="center" vertical="center" textRotation="90" wrapText="1"/>
    </xf>
    <xf numFmtId="0" fontId="59" fillId="37" borderId="63" xfId="0" applyFont="1" applyFill="1" applyBorder="1" applyAlignment="1">
      <alignment horizontal="center" vertical="center" wrapText="1"/>
    </xf>
    <xf numFmtId="0" fontId="59" fillId="37" borderId="60" xfId="0" applyFont="1" applyFill="1" applyBorder="1" applyAlignment="1">
      <alignment horizontal="center" vertical="center" wrapText="1"/>
    </xf>
    <xf numFmtId="0" fontId="59" fillId="37" borderId="64"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64" xfId="0" applyFont="1" applyFill="1" applyBorder="1" applyAlignment="1">
      <alignment horizontal="center" vertical="center" wrapText="1"/>
    </xf>
    <xf numFmtId="0" fontId="59" fillId="38" borderId="63" xfId="0" applyFont="1" applyFill="1" applyBorder="1" applyAlignment="1">
      <alignment horizontal="center" wrapText="1"/>
    </xf>
    <xf numFmtId="0" fontId="59" fillId="38" borderId="60" xfId="0" applyFont="1" applyFill="1" applyBorder="1" applyAlignment="1">
      <alignment horizontal="center" wrapText="1"/>
    </xf>
    <xf numFmtId="0" fontId="59" fillId="38" borderId="64" xfId="0" applyFont="1" applyFill="1" applyBorder="1" applyAlignment="1">
      <alignment horizontal="center" wrapText="1"/>
    </xf>
    <xf numFmtId="0" fontId="57" fillId="36" borderId="63" xfId="0" applyFont="1" applyFill="1" applyBorder="1" applyAlignment="1">
      <alignment horizontal="center"/>
    </xf>
    <xf numFmtId="0" fontId="57" fillId="36" borderId="60" xfId="0" applyFont="1" applyFill="1" applyBorder="1" applyAlignment="1">
      <alignment horizontal="center"/>
    </xf>
    <xf numFmtId="0" fontId="57" fillId="36" borderId="64" xfId="0" applyFont="1" applyFill="1" applyBorder="1" applyAlignment="1">
      <alignment horizontal="center"/>
    </xf>
    <xf numFmtId="14" fontId="76" fillId="33" borderId="44" xfId="0" applyNumberFormat="1" applyFont="1" applyFill="1" applyBorder="1" applyAlignment="1">
      <alignment horizontal="left"/>
    </xf>
    <xf numFmtId="14" fontId="0" fillId="33" borderId="44"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25"/>
          <c:y val="0.136"/>
          <c:w val="0.43275"/>
          <c:h val="0.72025"/>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'Activity Maturity'!$F$4:$F$15</c:f>
              <c:numCache>
                <c:ptCount val="12"/>
                <c:pt idx="0">
                  <c:v>1.5</c:v>
                </c:pt>
                <c:pt idx="1">
                  <c:v>2.5</c:v>
                </c:pt>
                <c:pt idx="2">
                  <c:v>2.5</c:v>
                </c:pt>
                <c:pt idx="3">
                  <c:v>1.5</c:v>
                </c:pt>
                <c:pt idx="4">
                  <c:v>1.5</c:v>
                </c:pt>
                <c:pt idx="5">
                  <c:v>2.5</c:v>
                </c:pt>
                <c:pt idx="6">
                  <c:v>1.5</c:v>
                </c:pt>
                <c:pt idx="7">
                  <c:v>1.5</c:v>
                </c:pt>
                <c:pt idx="8">
                  <c:v>3.5</c:v>
                </c:pt>
                <c:pt idx="9">
                  <c:v>1.5</c:v>
                </c:pt>
                <c:pt idx="10">
                  <c:v>1.5</c:v>
                </c:pt>
                <c:pt idx="11">
                  <c:v>1.5</c:v>
                </c:pt>
              </c:numCache>
            </c:numRef>
          </c:val>
        </c:ser>
        <c:axId val="33894606"/>
        <c:axId val="48862263"/>
      </c:radarChart>
      <c:catAx>
        <c:axId val="338946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62263"/>
        <c:crosses val="autoZero"/>
        <c:auto val="0"/>
        <c:lblOffset val="100"/>
        <c:tickLblSkip val="1"/>
        <c:noMultiLvlLbl val="0"/>
      </c:catAx>
      <c:valAx>
        <c:axId val="48862263"/>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3894606"/>
        <c:crossesAt val="1"/>
        <c:crossBetween val="between"/>
        <c:dispUnits/>
        <c:majorUnit val="1"/>
      </c:valAx>
      <c:spPr>
        <a:solidFill>
          <a:srgbClr val="FFFFFF"/>
        </a:solidFill>
        <a:ln w="3175">
          <a:noFill/>
        </a:ln>
      </c:spPr>
    </c:plotArea>
    <c:legend>
      <c:legendPos val="r"/>
      <c:layout>
        <c:manualLayout>
          <c:xMode val="edge"/>
          <c:yMode val="edge"/>
          <c:x val="0.8475"/>
          <c:y val="0.714"/>
          <c:w val="0.145"/>
          <c:h val="0.268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75"/>
          <c:y val="0.12925"/>
          <c:w val="0.41225"/>
          <c:h val="0.734"/>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'Single Country Analysis'!$C$26:$C$37</c:f>
              <c:numCache/>
            </c:numRef>
          </c:val>
        </c:ser>
        <c:axId val="51318188"/>
        <c:axId val="27617085"/>
      </c:radarChart>
      <c:catAx>
        <c:axId val="5131818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7617085"/>
        <c:crosses val="autoZero"/>
        <c:auto val="0"/>
        <c:lblOffset val="100"/>
        <c:tickLblSkip val="1"/>
        <c:noMultiLvlLbl val="0"/>
      </c:catAx>
      <c:valAx>
        <c:axId val="27617085"/>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51318188"/>
        <c:crossesAt val="1"/>
        <c:crossBetween val="between"/>
        <c:dispUnits/>
        <c:majorUnit val="1"/>
      </c:valAx>
      <c:spPr>
        <a:solidFill>
          <a:srgbClr val="FFFFFF"/>
        </a:solidFill>
        <a:ln w="3175">
          <a:noFill/>
        </a:ln>
      </c:spPr>
    </c:plotArea>
    <c:legend>
      <c:legendPos val="r"/>
      <c:layout>
        <c:manualLayout>
          <c:xMode val="edge"/>
          <c:yMode val="edge"/>
          <c:x val="0.7955"/>
          <c:y val="0.75875"/>
          <c:w val="0.198"/>
          <c:h val="0.198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08"/>
          <c:w val="0.37775"/>
          <c:h val="0.81575"/>
        </c:manualLayout>
      </c:layout>
      <c:radarChart>
        <c:radarStyle val="filled"/>
        <c:varyColors val="0"/>
        <c:ser>
          <c:idx val="0"/>
          <c:order val="0"/>
          <c:tx>
            <c:v>Average</c:v>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Analysis'!$D$6:$D$17</c:f>
              <c:numCache/>
            </c:numRef>
          </c:val>
        </c:ser>
        <c:ser>
          <c:idx val="1"/>
          <c:order val="1"/>
          <c:tx>
            <c:strRef>
              <c:f>'Multiple Country Analysis'!$E$5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Analysis'!$E$6:$E$17</c:f>
              <c:numCache/>
            </c:numRef>
          </c:val>
        </c:ser>
        <c:ser>
          <c:idx val="2"/>
          <c:order val="2"/>
          <c:tx>
            <c:strRef>
              <c:f>'Multiple Country Analysis'!$F$5</c:f>
              <c:strCache>
                <c:ptCount val="1"/>
                <c:pt idx="0">
                  <c:v>Anonymous</c:v>
                </c:pt>
              </c:strCache>
            </c:strRef>
          </c:tx>
          <c:spPr>
            <a:noFill/>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Analysis'!$F$6:$F$17</c:f>
              <c:numCache/>
            </c:numRef>
          </c:val>
        </c:ser>
        <c:ser>
          <c:idx val="3"/>
          <c:order val="3"/>
          <c:tx>
            <c:strRef>
              <c:f>'Multiple Country Analysis'!$G$5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Analysis'!$G$6:$G$17</c:f>
              <c:numCache/>
            </c:numRef>
          </c:val>
        </c:ser>
        <c:ser>
          <c:idx val="4"/>
          <c:order val="4"/>
          <c:tx>
            <c:strRef>
              <c:f>'Multiple Country Analysis'!$H$5</c:f>
              <c:strCache>
                <c:ptCount val="1"/>
                <c:pt idx="0">
                  <c:v>Anonymous</c:v>
                </c:pt>
              </c:strCache>
            </c:strRef>
          </c:tx>
          <c:spPr>
            <a:noFill/>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Analysis'!$H$6:$H$17</c:f>
              <c:numCache/>
            </c:numRef>
          </c:val>
        </c:ser>
        <c:ser>
          <c:idx val="5"/>
          <c:order val="5"/>
          <c:tx>
            <c:strRef>
              <c:f>'Multiple Country Analysis'!$I$5</c:f>
              <c:strCache>
                <c:ptCount val="1"/>
                <c:pt idx="0">
                  <c:v>Available</c:v>
                </c:pt>
              </c:strCache>
            </c:strRef>
          </c:tx>
          <c:spPr>
            <a:noFill/>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Analysis'!$I$6:$I$17</c:f>
              <c:numCache/>
            </c:numRef>
          </c:val>
        </c:ser>
        <c:ser>
          <c:idx val="6"/>
          <c:order val="6"/>
          <c:tx>
            <c:strRef>
              <c:f>'Multiple Country Analysis'!$J$5</c:f>
              <c:strCache>
                <c:ptCount val="1"/>
                <c:pt idx="0">
                  <c:v>Available</c:v>
                </c:pt>
              </c:strCache>
            </c:strRef>
          </c:tx>
          <c:spPr>
            <a:noFill/>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Analysis'!$J$6:$J$17</c:f>
              <c:numCache/>
            </c:numRef>
          </c:val>
        </c:ser>
        <c:ser>
          <c:idx val="7"/>
          <c:order val="7"/>
          <c:tx>
            <c:strRef>
              <c:f>'Multiple Country Analysis'!$K$5</c:f>
              <c:strCache>
                <c:ptCount val="1"/>
                <c:pt idx="0">
                  <c:v>Available</c:v>
                </c:pt>
              </c:strCache>
            </c:strRef>
          </c:tx>
          <c:spPr>
            <a:noFill/>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Analysis'!$K$6:$K$17</c:f>
              <c:numCache/>
            </c:numRef>
          </c:val>
        </c:ser>
        <c:ser>
          <c:idx val="8"/>
          <c:order val="8"/>
          <c:tx>
            <c:strRef>
              <c:f>'Multiple Country Analysis'!$L$5</c:f>
              <c:strCache>
                <c:ptCount val="1"/>
                <c:pt idx="0">
                  <c:v>Available</c:v>
                </c:pt>
              </c:strCache>
            </c:strRef>
          </c:tx>
          <c:spPr>
            <a:noFill/>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Analysis'!$L$6:$L$17</c:f>
              <c:numCache/>
            </c:numRef>
          </c:val>
        </c:ser>
        <c:ser>
          <c:idx val="9"/>
          <c:order val="9"/>
          <c:tx>
            <c:strRef>
              <c:f>'Multiple Country Analysis'!$M$5</c:f>
              <c:strCache>
                <c:ptCount val="1"/>
                <c:pt idx="0">
                  <c:v>Available</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Analysis'!$M$6:$M$17</c:f>
              <c:numCache/>
            </c:numRef>
          </c:val>
        </c:ser>
        <c:ser>
          <c:idx val="10"/>
          <c:order val="10"/>
          <c:tx>
            <c:strRef>
              <c:f>'Multiple Country Analysis'!$N$5</c:f>
              <c:strCache>
                <c:ptCount val="1"/>
                <c:pt idx="0">
                  <c:v>Available</c:v>
                </c:pt>
              </c:strCache>
            </c:strRef>
          </c:tx>
          <c:spPr>
            <a:noFill/>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Analysis'!$N$6:$N$17</c:f>
              <c:numCache/>
            </c:numRef>
          </c:val>
        </c:ser>
        <c:axId val="34809274"/>
        <c:axId val="22913459"/>
      </c:radarChart>
      <c:catAx>
        <c:axId val="3480927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2913459"/>
        <c:crosses val="autoZero"/>
        <c:auto val="0"/>
        <c:lblOffset val="100"/>
        <c:tickLblSkip val="1"/>
        <c:noMultiLvlLbl val="0"/>
      </c:catAx>
      <c:valAx>
        <c:axId val="22913459"/>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34809274"/>
        <c:crossesAt val="1"/>
        <c:crossBetween val="between"/>
        <c:dispUnits/>
        <c:majorUnit val="1"/>
      </c:valAx>
      <c:spPr>
        <a:solidFill>
          <a:srgbClr val="FFFFFF"/>
        </a:solidFill>
        <a:ln w="3175">
          <a:noFill/>
        </a:ln>
      </c:spPr>
    </c:plotArea>
    <c:legend>
      <c:legendPos val="r"/>
      <c:layout>
        <c:manualLayout>
          <c:xMode val="edge"/>
          <c:yMode val="edge"/>
          <c:x val="0.88425"/>
          <c:y val="0.51975"/>
          <c:w val="0.099"/>
          <c:h val="0.4627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ctivity Maturity'!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nalysis!A1" /><Relationship Id="rId3" Type="http://schemas.openxmlformats.org/officeDocument/2006/relationships/hyperlink" Target="#Identification!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Single Country Analysis'!A1" /><Relationship Id="rId4" Type="http://schemas.openxmlformats.org/officeDocument/2006/relationships/hyperlink" Target="#'Activity Maturity'!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hyperlink" Target="#'Multiple Country Analysis'!A1" /><Relationship Id="rId4" Type="http://schemas.openxmlformats.org/officeDocument/2006/relationships/hyperlink" Target="#Analys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hyperlink" Target="#'Single Country Analys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1181100</xdr:colOff>
      <xdr:row>1</xdr:row>
      <xdr:rowOff>9525</xdr:rowOff>
    </xdr:to>
    <xdr:pic>
      <xdr:nvPicPr>
        <xdr:cNvPr id="1" name="Picture 1" descr="logo_full"/>
        <xdr:cNvPicPr preferRelativeResize="1">
          <a:picLocks noChangeAspect="1"/>
        </xdr:cNvPicPr>
      </xdr:nvPicPr>
      <xdr:blipFill>
        <a:blip r:embed="rId1"/>
        <a:stretch>
          <a:fillRect/>
        </a:stretch>
      </xdr:blipFill>
      <xdr:spPr>
        <a:xfrm>
          <a:off x="142875" y="19050"/>
          <a:ext cx="1152525" cy="571500"/>
        </a:xfrm>
        <a:prstGeom prst="rect">
          <a:avLst/>
        </a:prstGeom>
        <a:noFill/>
        <a:ln w="9525" cmpd="sng">
          <a:noFill/>
        </a:ln>
      </xdr:spPr>
    </xdr:pic>
    <xdr:clientData/>
  </xdr:twoCellAnchor>
  <xdr:twoCellAnchor>
    <xdr:from>
      <xdr:col>3</xdr:col>
      <xdr:colOff>3352800</xdr:colOff>
      <xdr:row>17</xdr:row>
      <xdr:rowOff>76200</xdr:rowOff>
    </xdr:from>
    <xdr:to>
      <xdr:col>3</xdr:col>
      <xdr:colOff>4143375</xdr:colOff>
      <xdr:row>18</xdr:row>
      <xdr:rowOff>123825</xdr:rowOff>
    </xdr:to>
    <xdr:sp>
      <xdr:nvSpPr>
        <xdr:cNvPr id="2" name="Rounded Rectangle 3">
          <a:hlinkClick r:id="rId2"/>
        </xdr:cNvPr>
        <xdr:cNvSpPr>
          <a:spLocks/>
        </xdr:cNvSpPr>
      </xdr:nvSpPr>
      <xdr:spPr>
        <a:xfrm>
          <a:off x="4953000" y="4019550"/>
          <a:ext cx="79057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628650</xdr:colOff>
      <xdr:row>0</xdr:row>
      <xdr:rowOff>638175</xdr:rowOff>
    </xdr:to>
    <xdr:pic>
      <xdr:nvPicPr>
        <xdr:cNvPr id="1" name="Picture 1" descr="logo_full"/>
        <xdr:cNvPicPr preferRelativeResize="1">
          <a:picLocks noChangeAspect="1"/>
        </xdr:cNvPicPr>
      </xdr:nvPicPr>
      <xdr:blipFill>
        <a:blip r:embed="rId1"/>
        <a:stretch>
          <a:fillRect/>
        </a:stretch>
      </xdr:blipFill>
      <xdr:spPr>
        <a:xfrm>
          <a:off x="133350" y="28575"/>
          <a:ext cx="1171575" cy="609600"/>
        </a:xfrm>
        <a:prstGeom prst="rect">
          <a:avLst/>
        </a:prstGeom>
        <a:noFill/>
        <a:ln w="9525" cmpd="sng">
          <a:noFill/>
        </a:ln>
      </xdr:spPr>
    </xdr:pic>
    <xdr:clientData/>
  </xdr:twoCellAnchor>
  <xdr:twoCellAnchor>
    <xdr:from>
      <xdr:col>5</xdr:col>
      <xdr:colOff>0</xdr:colOff>
      <xdr:row>15</xdr:row>
      <xdr:rowOff>76200</xdr:rowOff>
    </xdr:from>
    <xdr:to>
      <xdr:col>7</xdr:col>
      <xdr:colOff>28575</xdr:colOff>
      <xdr:row>15</xdr:row>
      <xdr:rowOff>314325</xdr:rowOff>
    </xdr:to>
    <xdr:sp>
      <xdr:nvSpPr>
        <xdr:cNvPr id="2" name="Rounded Rectangle 3">
          <a:hlinkClick r:id="rId2"/>
        </xdr:cNvPr>
        <xdr:cNvSpPr>
          <a:spLocks/>
        </xdr:cNvSpPr>
      </xdr:nvSpPr>
      <xdr:spPr>
        <a:xfrm>
          <a:off x="4591050" y="2565082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4</xdr:col>
      <xdr:colOff>1543050</xdr:colOff>
      <xdr:row>15</xdr:row>
      <xdr:rowOff>66675</xdr:rowOff>
    </xdr:from>
    <xdr:to>
      <xdr:col>4</xdr:col>
      <xdr:colOff>2209800</xdr:colOff>
      <xdr:row>15</xdr:row>
      <xdr:rowOff>304800</xdr:rowOff>
    </xdr:to>
    <xdr:sp>
      <xdr:nvSpPr>
        <xdr:cNvPr id="3" name="Rounded Rectangle 4">
          <a:hlinkClick r:id="rId3"/>
        </xdr:cNvPr>
        <xdr:cNvSpPr>
          <a:spLocks/>
        </xdr:cNvSpPr>
      </xdr:nvSpPr>
      <xdr:spPr>
        <a:xfrm>
          <a:off x="3848100" y="25641300"/>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161925</xdr:rowOff>
    </xdr:from>
    <xdr:to>
      <xdr:col>10</xdr:col>
      <xdr:colOff>57150</xdr:colOff>
      <xdr:row>24</xdr:row>
      <xdr:rowOff>57150</xdr:rowOff>
    </xdr:to>
    <xdr:graphicFrame>
      <xdr:nvGraphicFramePr>
        <xdr:cNvPr id="1" name="Chart 1"/>
        <xdr:cNvGraphicFramePr/>
      </xdr:nvGraphicFramePr>
      <xdr:xfrm>
        <a:off x="104775" y="1238250"/>
        <a:ext cx="6457950" cy="3914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0</xdr:row>
      <xdr:rowOff>609600</xdr:rowOff>
    </xdr:to>
    <xdr:pic>
      <xdr:nvPicPr>
        <xdr:cNvPr id="2" name="Picture 2" descr="logo_full"/>
        <xdr:cNvPicPr preferRelativeResize="1">
          <a:picLocks noChangeAspect="1"/>
        </xdr:cNvPicPr>
      </xdr:nvPicPr>
      <xdr:blipFill>
        <a:blip r:embed="rId2"/>
        <a:stretch>
          <a:fillRect/>
        </a:stretch>
      </xdr:blipFill>
      <xdr:spPr>
        <a:xfrm>
          <a:off x="152400" y="0"/>
          <a:ext cx="1181100" cy="609600"/>
        </a:xfrm>
        <a:prstGeom prst="rect">
          <a:avLst/>
        </a:prstGeom>
        <a:noFill/>
        <a:ln w="9525" cmpd="sng">
          <a:noFill/>
        </a:ln>
      </xdr:spPr>
    </xdr:pic>
    <xdr:clientData/>
  </xdr:twoCellAnchor>
  <xdr:twoCellAnchor>
    <xdr:from>
      <xdr:col>8</xdr:col>
      <xdr:colOff>552450</xdr:colOff>
      <xdr:row>23</xdr:row>
      <xdr:rowOff>85725</xdr:rowOff>
    </xdr:from>
    <xdr:to>
      <xdr:col>9</xdr:col>
      <xdr:colOff>600075</xdr:colOff>
      <xdr:row>24</xdr:row>
      <xdr:rowOff>133350</xdr:rowOff>
    </xdr:to>
    <xdr:sp>
      <xdr:nvSpPr>
        <xdr:cNvPr id="3" name="Rounded Rectangle 4">
          <a:hlinkClick r:id="rId3"/>
        </xdr:cNvPr>
        <xdr:cNvSpPr>
          <a:spLocks/>
        </xdr:cNvSpPr>
      </xdr:nvSpPr>
      <xdr:spPr>
        <a:xfrm>
          <a:off x="583882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7</xdr:col>
      <xdr:colOff>419100</xdr:colOff>
      <xdr:row>23</xdr:row>
      <xdr:rowOff>85725</xdr:rowOff>
    </xdr:from>
    <xdr:to>
      <xdr:col>8</xdr:col>
      <xdr:colOff>466725</xdr:colOff>
      <xdr:row>24</xdr:row>
      <xdr:rowOff>133350</xdr:rowOff>
    </xdr:to>
    <xdr:sp>
      <xdr:nvSpPr>
        <xdr:cNvPr id="4" name="Rounded Rectangle 5">
          <a:hlinkClick r:id="rId4"/>
        </xdr:cNvPr>
        <xdr:cNvSpPr>
          <a:spLocks/>
        </xdr:cNvSpPr>
      </xdr:nvSpPr>
      <xdr:spPr>
        <a:xfrm>
          <a:off x="509587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190500</xdr:rowOff>
    </xdr:from>
    <xdr:to>
      <xdr:col>14</xdr:col>
      <xdr:colOff>0</xdr:colOff>
      <xdr:row>42</xdr:row>
      <xdr:rowOff>104775</xdr:rowOff>
    </xdr:to>
    <xdr:graphicFrame>
      <xdr:nvGraphicFramePr>
        <xdr:cNvPr id="1" name="Chart 1"/>
        <xdr:cNvGraphicFramePr/>
      </xdr:nvGraphicFramePr>
      <xdr:xfrm>
        <a:off x="114300" y="4467225"/>
        <a:ext cx="7258050" cy="41148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1</xdr:row>
      <xdr:rowOff>57150</xdr:rowOff>
    </xdr:to>
    <xdr:pic>
      <xdr:nvPicPr>
        <xdr:cNvPr id="2" name="Picture 2" descr="logo_full"/>
        <xdr:cNvPicPr preferRelativeResize="1">
          <a:picLocks noChangeAspect="1"/>
        </xdr:cNvPicPr>
      </xdr:nvPicPr>
      <xdr:blipFill>
        <a:blip r:embed="rId2"/>
        <a:stretch>
          <a:fillRect/>
        </a:stretch>
      </xdr:blipFill>
      <xdr:spPr>
        <a:xfrm>
          <a:off x="114300" y="0"/>
          <a:ext cx="1181100" cy="609600"/>
        </a:xfrm>
        <a:prstGeom prst="rect">
          <a:avLst/>
        </a:prstGeom>
        <a:noFill/>
        <a:ln w="9525" cmpd="sng">
          <a:noFill/>
        </a:ln>
      </xdr:spPr>
    </xdr:pic>
    <xdr:clientData/>
  </xdr:twoCellAnchor>
  <xdr:twoCellAnchor>
    <xdr:from>
      <xdr:col>12</xdr:col>
      <xdr:colOff>19050</xdr:colOff>
      <xdr:row>43</xdr:row>
      <xdr:rowOff>0</xdr:rowOff>
    </xdr:from>
    <xdr:to>
      <xdr:col>13</xdr:col>
      <xdr:colOff>333375</xdr:colOff>
      <xdr:row>44</xdr:row>
      <xdr:rowOff>47625</xdr:rowOff>
    </xdr:to>
    <xdr:sp>
      <xdr:nvSpPr>
        <xdr:cNvPr id="3" name="Rounded Rectangle 3">
          <a:hlinkClick r:id="rId3"/>
        </xdr:cNvPr>
        <xdr:cNvSpPr>
          <a:spLocks/>
        </xdr:cNvSpPr>
      </xdr:nvSpPr>
      <xdr:spPr>
        <a:xfrm>
          <a:off x="6705600"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9</xdr:col>
      <xdr:colOff>285750</xdr:colOff>
      <xdr:row>43</xdr:row>
      <xdr:rowOff>0</xdr:rowOff>
    </xdr:from>
    <xdr:to>
      <xdr:col>11</xdr:col>
      <xdr:colOff>285750</xdr:colOff>
      <xdr:row>44</xdr:row>
      <xdr:rowOff>47625</xdr:rowOff>
    </xdr:to>
    <xdr:sp>
      <xdr:nvSpPr>
        <xdr:cNvPr id="4" name="Rounded Rectangle 4">
          <a:hlinkClick r:id="rId4"/>
        </xdr:cNvPr>
        <xdr:cNvSpPr>
          <a:spLocks/>
        </xdr:cNvSpPr>
      </xdr:nvSpPr>
      <xdr:spPr>
        <a:xfrm>
          <a:off x="5991225"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1181100</xdr:colOff>
      <xdr:row>0</xdr:row>
      <xdr:rowOff>609600</xdr:rowOff>
    </xdr:to>
    <xdr:pic>
      <xdr:nvPicPr>
        <xdr:cNvPr id="1" name="Picture 2" descr="logo_full"/>
        <xdr:cNvPicPr preferRelativeResize="1">
          <a:picLocks noChangeAspect="1"/>
        </xdr:cNvPicPr>
      </xdr:nvPicPr>
      <xdr:blipFill>
        <a:blip r:embed="rId1"/>
        <a:stretch>
          <a:fillRect/>
        </a:stretch>
      </xdr:blipFill>
      <xdr:spPr>
        <a:xfrm>
          <a:off x="133350" y="0"/>
          <a:ext cx="1181100" cy="609600"/>
        </a:xfrm>
        <a:prstGeom prst="rect">
          <a:avLst/>
        </a:prstGeom>
        <a:noFill/>
        <a:ln w="9525" cmpd="sng">
          <a:noFill/>
        </a:ln>
      </xdr:spPr>
    </xdr:pic>
    <xdr:clientData/>
  </xdr:twoCellAnchor>
  <xdr:twoCellAnchor>
    <xdr:from>
      <xdr:col>0</xdr:col>
      <xdr:colOff>133350</xdr:colOff>
      <xdr:row>20</xdr:row>
      <xdr:rowOff>9525</xdr:rowOff>
    </xdr:from>
    <xdr:to>
      <xdr:col>13</xdr:col>
      <xdr:colOff>990600</xdr:colOff>
      <xdr:row>52</xdr:row>
      <xdr:rowOff>9525</xdr:rowOff>
    </xdr:to>
    <xdr:graphicFrame>
      <xdr:nvGraphicFramePr>
        <xdr:cNvPr id="2" name="Chart 3"/>
        <xdr:cNvGraphicFramePr/>
      </xdr:nvGraphicFramePr>
      <xdr:xfrm>
        <a:off x="133350" y="4400550"/>
        <a:ext cx="13077825" cy="6096000"/>
      </xdr:xfrm>
      <a:graphic>
        <a:graphicData uri="http://schemas.openxmlformats.org/drawingml/2006/chart">
          <c:chart xmlns:c="http://schemas.openxmlformats.org/drawingml/2006/chart" r:id="rId2"/>
        </a:graphicData>
      </a:graphic>
    </xdr:graphicFrame>
    <xdr:clientData/>
  </xdr:twoCellAnchor>
  <xdr:twoCellAnchor>
    <xdr:from>
      <xdr:col>13</xdr:col>
      <xdr:colOff>323850</xdr:colOff>
      <xdr:row>52</xdr:row>
      <xdr:rowOff>133350</xdr:rowOff>
    </xdr:from>
    <xdr:to>
      <xdr:col>13</xdr:col>
      <xdr:colOff>990600</xdr:colOff>
      <xdr:row>53</xdr:row>
      <xdr:rowOff>180975</xdr:rowOff>
    </xdr:to>
    <xdr:sp>
      <xdr:nvSpPr>
        <xdr:cNvPr id="3" name="Rounded Rectangle 4">
          <a:hlinkClick r:id="rId3"/>
        </xdr:cNvPr>
        <xdr:cNvSpPr>
          <a:spLocks/>
        </xdr:cNvSpPr>
      </xdr:nvSpPr>
      <xdr:spPr>
        <a:xfrm>
          <a:off x="12544425" y="1062037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41"/>
  <sheetViews>
    <sheetView showGridLines="0" showRowColHeaders="0" zoomScalePageLayoutView="0" workbookViewId="0" topLeftCell="A1">
      <selection activeCell="D15" sqref="D15"/>
    </sheetView>
  </sheetViews>
  <sheetFormatPr defaultColWidth="9.140625" defaultRowHeight="15"/>
  <cols>
    <col min="1" max="1" width="1.7109375" style="0" customWidth="1"/>
    <col min="2" max="2" width="20.140625" style="0" customWidth="1"/>
    <col min="3" max="3" width="2.140625" style="0" customWidth="1"/>
    <col min="4" max="4" width="62.421875" style="18" customWidth="1"/>
    <col min="5" max="5" width="13.00390625" style="51" customWidth="1"/>
    <col min="6" max="6" width="4.57421875" style="51" customWidth="1"/>
    <col min="7" max="7" width="9.140625" style="51" customWidth="1"/>
    <col min="8" max="8" width="5.00390625" style="51" customWidth="1"/>
    <col min="9" max="9" width="4.140625" style="51" customWidth="1"/>
    <col min="10" max="10" width="9.140625" style="51" customWidth="1"/>
    <col min="11" max="11" width="7.28125" style="51" customWidth="1"/>
    <col min="12" max="13" width="9.140625" style="51" customWidth="1"/>
    <col min="14" max="15" width="9.140625" style="78" customWidth="1"/>
  </cols>
  <sheetData>
    <row r="1" ht="45.75" customHeight="1"/>
    <row r="2" spans="2:4" ht="20.25" customHeight="1">
      <c r="B2" s="165" t="s">
        <v>99</v>
      </c>
      <c r="C2" s="165"/>
      <c r="D2" s="165"/>
    </row>
    <row r="3" spans="2:4" ht="18.75" customHeight="1">
      <c r="B3" s="165" t="s">
        <v>100</v>
      </c>
      <c r="C3" s="165"/>
      <c r="D3" s="165"/>
    </row>
    <row r="5" spans="2:4" ht="23.25" customHeight="1">
      <c r="B5" s="166" t="s">
        <v>101</v>
      </c>
      <c r="C5" s="166"/>
      <c r="D5" s="166"/>
    </row>
    <row r="6" spans="2:4" ht="15">
      <c r="B6" s="167" t="s">
        <v>246</v>
      </c>
      <c r="C6" s="167"/>
      <c r="D6" s="167"/>
    </row>
    <row r="7" ht="15">
      <c r="D7" s="20"/>
    </row>
    <row r="8" ht="15">
      <c r="D8" s="20"/>
    </row>
    <row r="9" ht="15.75" thickBot="1"/>
    <row r="10" spans="2:15" s="19" customFormat="1" ht="15.75">
      <c r="B10" s="25" t="s">
        <v>105</v>
      </c>
      <c r="C10" s="22"/>
      <c r="D10" s="35"/>
      <c r="E10" s="52"/>
      <c r="F10" s="52"/>
      <c r="G10" s="53" t="s">
        <v>146</v>
      </c>
      <c r="H10" s="83" t="s">
        <v>167</v>
      </c>
      <c r="I10" s="53"/>
      <c r="J10" s="53" t="s">
        <v>113</v>
      </c>
      <c r="K10" s="83" t="s">
        <v>169</v>
      </c>
      <c r="L10" s="52" t="s">
        <v>147</v>
      </c>
      <c r="M10" s="54" t="s">
        <v>168</v>
      </c>
      <c r="N10" s="84"/>
      <c r="O10" s="84"/>
    </row>
    <row r="11" spans="2:15" s="19" customFormat="1" ht="15.75">
      <c r="B11" s="26" t="s">
        <v>106</v>
      </c>
      <c r="C11" s="23"/>
      <c r="D11" s="36"/>
      <c r="E11" s="52"/>
      <c r="F11" s="85">
        <f>H11</f>
        <v>1</v>
      </c>
      <c r="G11" s="51" t="s">
        <v>119</v>
      </c>
      <c r="H11" s="86">
        <v>1</v>
      </c>
      <c r="I11" s="87">
        <f>K11</f>
        <v>1</v>
      </c>
      <c r="J11" s="51" t="s">
        <v>116</v>
      </c>
      <c r="K11" s="86">
        <v>1</v>
      </c>
      <c r="L11" s="51" t="s">
        <v>119</v>
      </c>
      <c r="M11" s="54">
        <f>1</f>
        <v>1</v>
      </c>
      <c r="N11" s="84"/>
      <c r="O11" s="84"/>
    </row>
    <row r="12" spans="2:15" s="19" customFormat="1" ht="15.75">
      <c r="B12" s="26" t="s">
        <v>107</v>
      </c>
      <c r="C12" s="23"/>
      <c r="D12" s="36"/>
      <c r="E12" s="52"/>
      <c r="F12" s="85">
        <f aca="true" t="shared" si="0" ref="F12:F37">H12</f>
        <v>2</v>
      </c>
      <c r="G12" s="51" t="s">
        <v>120</v>
      </c>
      <c r="H12" s="86">
        <f>H11+1</f>
        <v>2</v>
      </c>
      <c r="I12" s="87">
        <f>K12</f>
        <v>2</v>
      </c>
      <c r="J12" s="51" t="s">
        <v>117</v>
      </c>
      <c r="K12" s="86">
        <f>K11+1</f>
        <v>2</v>
      </c>
      <c r="L12" s="51" t="s">
        <v>120</v>
      </c>
      <c r="M12" s="54">
        <f>M11+1</f>
        <v>2</v>
      </c>
      <c r="N12" s="84"/>
      <c r="O12" s="84"/>
    </row>
    <row r="13" spans="2:15" s="19" customFormat="1" ht="15.75">
      <c r="B13" s="27" t="s">
        <v>104</v>
      </c>
      <c r="C13" s="23"/>
      <c r="D13" s="36" t="s">
        <v>184</v>
      </c>
      <c r="E13" s="52">
        <f>VLOOKUP(D13,G11:H38,2,FALSE)</f>
        <v>28</v>
      </c>
      <c r="F13" s="85">
        <f t="shared" si="0"/>
        <v>3</v>
      </c>
      <c r="G13" s="51" t="s">
        <v>121</v>
      </c>
      <c r="H13" s="86">
        <f aca="true" t="shared" si="1" ref="H13:H38">H12+1</f>
        <v>3</v>
      </c>
      <c r="I13" s="87">
        <f>K13</f>
        <v>3</v>
      </c>
      <c r="J13" s="51" t="s">
        <v>118</v>
      </c>
      <c r="K13" s="86">
        <f>K12+1</f>
        <v>3</v>
      </c>
      <c r="L13" s="51" t="s">
        <v>121</v>
      </c>
      <c r="M13" s="54">
        <f aca="true" t="shared" si="2" ref="M13:M41">M12+1</f>
        <v>3</v>
      </c>
      <c r="N13" s="84"/>
      <c r="O13" s="84"/>
    </row>
    <row r="14" spans="2:15" s="19" customFormat="1" ht="15.75">
      <c r="B14" s="26" t="s">
        <v>108</v>
      </c>
      <c r="C14" s="23"/>
      <c r="D14" s="36"/>
      <c r="E14" s="52"/>
      <c r="F14" s="85">
        <f t="shared" si="0"/>
        <v>4</v>
      </c>
      <c r="G14" s="51" t="s">
        <v>122</v>
      </c>
      <c r="H14" s="86">
        <f t="shared" si="1"/>
        <v>4</v>
      </c>
      <c r="I14" s="87">
        <f>K14</f>
        <v>4</v>
      </c>
      <c r="J14" s="51" t="s">
        <v>115</v>
      </c>
      <c r="K14" s="86">
        <f>K13+1</f>
        <v>4</v>
      </c>
      <c r="L14" s="51" t="s">
        <v>122</v>
      </c>
      <c r="M14" s="54">
        <f t="shared" si="2"/>
        <v>4</v>
      </c>
      <c r="N14" s="84"/>
      <c r="O14" s="84"/>
    </row>
    <row r="15" spans="2:15" s="19" customFormat="1" ht="15.75">
      <c r="B15" s="27" t="s">
        <v>103</v>
      </c>
      <c r="C15" s="23"/>
      <c r="D15" s="37" t="s">
        <v>116</v>
      </c>
      <c r="E15" s="52">
        <f>VLOOKUP(D15,J11:K14,2,FALSE)</f>
        <v>1</v>
      </c>
      <c r="F15" s="85">
        <f t="shared" si="0"/>
        <v>5</v>
      </c>
      <c r="G15" s="51" t="s">
        <v>123</v>
      </c>
      <c r="H15" s="86">
        <f t="shared" si="1"/>
        <v>5</v>
      </c>
      <c r="I15" s="51"/>
      <c r="J15" s="52"/>
      <c r="K15" s="52"/>
      <c r="L15" s="51" t="s">
        <v>123</v>
      </c>
      <c r="M15" s="54">
        <f t="shared" si="2"/>
        <v>5</v>
      </c>
      <c r="N15" s="84"/>
      <c r="O15" s="84"/>
    </row>
    <row r="16" spans="2:15" s="19" customFormat="1" ht="15.75">
      <c r="B16" s="27" t="s">
        <v>102</v>
      </c>
      <c r="C16" s="23"/>
      <c r="D16" s="38">
        <f ca="1">TODAY()</f>
        <v>40647</v>
      </c>
      <c r="E16" s="54"/>
      <c r="F16" s="85">
        <f t="shared" si="0"/>
        <v>6</v>
      </c>
      <c r="G16" s="51" t="s">
        <v>124</v>
      </c>
      <c r="H16" s="86">
        <f t="shared" si="1"/>
        <v>6</v>
      </c>
      <c r="I16" s="51"/>
      <c r="J16" s="55"/>
      <c r="K16" s="55"/>
      <c r="L16" s="51" t="s">
        <v>124</v>
      </c>
      <c r="M16" s="54">
        <f t="shared" si="2"/>
        <v>6</v>
      </c>
      <c r="N16" s="84"/>
      <c r="O16" s="84"/>
    </row>
    <row r="17" spans="2:15" s="19" customFormat="1" ht="16.5" thickBot="1">
      <c r="B17" s="28" t="s">
        <v>110</v>
      </c>
      <c r="C17" s="24"/>
      <c r="D17" s="106" t="s">
        <v>184</v>
      </c>
      <c r="E17" s="52"/>
      <c r="F17" s="85">
        <f t="shared" si="0"/>
        <v>7</v>
      </c>
      <c r="G17" s="51" t="s">
        <v>125</v>
      </c>
      <c r="H17" s="86">
        <f t="shared" si="1"/>
        <v>7</v>
      </c>
      <c r="I17" s="51"/>
      <c r="J17" s="52"/>
      <c r="K17" s="52"/>
      <c r="L17" s="51" t="s">
        <v>125</v>
      </c>
      <c r="M17" s="54">
        <f t="shared" si="2"/>
        <v>7</v>
      </c>
      <c r="N17" s="84"/>
      <c r="O17" s="84"/>
    </row>
    <row r="18" spans="2:13" ht="15">
      <c r="B18" s="21" t="s">
        <v>109</v>
      </c>
      <c r="F18" s="85">
        <f t="shared" si="0"/>
        <v>8</v>
      </c>
      <c r="G18" s="51" t="s">
        <v>126</v>
      </c>
      <c r="H18" s="86">
        <f t="shared" si="1"/>
        <v>8</v>
      </c>
      <c r="L18" s="51" t="s">
        <v>126</v>
      </c>
      <c r="M18" s="54">
        <f t="shared" si="2"/>
        <v>8</v>
      </c>
    </row>
    <row r="19" spans="6:13" ht="15.75" thickBot="1">
      <c r="F19" s="85">
        <f t="shared" si="0"/>
        <v>9</v>
      </c>
      <c r="G19" s="51" t="s">
        <v>127</v>
      </c>
      <c r="H19" s="86">
        <f t="shared" si="1"/>
        <v>9</v>
      </c>
      <c r="L19" s="51" t="s">
        <v>127</v>
      </c>
      <c r="M19" s="54">
        <f t="shared" si="2"/>
        <v>9</v>
      </c>
    </row>
    <row r="20" spans="2:13" ht="15.75" thickBot="1">
      <c r="B20" s="168" t="s">
        <v>111</v>
      </c>
      <c r="C20" s="169"/>
      <c r="D20" s="170"/>
      <c r="F20" s="85">
        <f t="shared" si="0"/>
        <v>10</v>
      </c>
      <c r="G20" s="51" t="s">
        <v>128</v>
      </c>
      <c r="H20" s="86">
        <f t="shared" si="1"/>
        <v>10</v>
      </c>
      <c r="L20" s="51" t="s">
        <v>128</v>
      </c>
      <c r="M20" s="54">
        <f t="shared" si="2"/>
        <v>10</v>
      </c>
    </row>
    <row r="21" spans="2:13" ht="15">
      <c r="B21" s="156"/>
      <c r="C21" s="157"/>
      <c r="D21" s="158"/>
      <c r="F21" s="85">
        <f t="shared" si="0"/>
        <v>11</v>
      </c>
      <c r="G21" s="51" t="s">
        <v>129</v>
      </c>
      <c r="H21" s="86">
        <f t="shared" si="1"/>
        <v>11</v>
      </c>
      <c r="L21" s="51" t="s">
        <v>129</v>
      </c>
      <c r="M21" s="54">
        <f t="shared" si="2"/>
        <v>11</v>
      </c>
    </row>
    <row r="22" spans="2:13" ht="15">
      <c r="B22" s="159"/>
      <c r="C22" s="160"/>
      <c r="D22" s="161"/>
      <c r="F22" s="85">
        <f t="shared" si="0"/>
        <v>12</v>
      </c>
      <c r="G22" s="51" t="s">
        <v>130</v>
      </c>
      <c r="H22" s="86">
        <f t="shared" si="1"/>
        <v>12</v>
      </c>
      <c r="L22" s="51" t="s">
        <v>130</v>
      </c>
      <c r="M22" s="54">
        <f t="shared" si="2"/>
        <v>12</v>
      </c>
    </row>
    <row r="23" spans="2:13" ht="15">
      <c r="B23" s="159"/>
      <c r="C23" s="160"/>
      <c r="D23" s="161"/>
      <c r="F23" s="85">
        <f t="shared" si="0"/>
        <v>13</v>
      </c>
      <c r="G23" s="51" t="s">
        <v>131</v>
      </c>
      <c r="H23" s="86">
        <f t="shared" si="1"/>
        <v>13</v>
      </c>
      <c r="L23" s="51" t="s">
        <v>148</v>
      </c>
      <c r="M23" s="54">
        <f t="shared" si="2"/>
        <v>13</v>
      </c>
    </row>
    <row r="24" spans="2:13" ht="15">
      <c r="B24" s="159"/>
      <c r="C24" s="160"/>
      <c r="D24" s="161"/>
      <c r="F24" s="85">
        <f t="shared" si="0"/>
        <v>14</v>
      </c>
      <c r="G24" s="51" t="s">
        <v>132</v>
      </c>
      <c r="H24" s="86">
        <f t="shared" si="1"/>
        <v>14</v>
      </c>
      <c r="L24" s="51" t="s">
        <v>149</v>
      </c>
      <c r="M24" s="54">
        <f t="shared" si="2"/>
        <v>14</v>
      </c>
    </row>
    <row r="25" spans="2:13" ht="15">
      <c r="B25" s="159"/>
      <c r="C25" s="160"/>
      <c r="D25" s="161"/>
      <c r="F25" s="85">
        <f t="shared" si="0"/>
        <v>15</v>
      </c>
      <c r="G25" s="51" t="s">
        <v>133</v>
      </c>
      <c r="H25" s="86">
        <f t="shared" si="1"/>
        <v>15</v>
      </c>
      <c r="L25" s="51" t="s">
        <v>132</v>
      </c>
      <c r="M25" s="54">
        <f t="shared" si="2"/>
        <v>15</v>
      </c>
    </row>
    <row r="26" spans="2:13" ht="15">
      <c r="B26" s="159"/>
      <c r="C26" s="160"/>
      <c r="D26" s="161"/>
      <c r="F26" s="85">
        <f t="shared" si="0"/>
        <v>16</v>
      </c>
      <c r="G26" s="51" t="s">
        <v>134</v>
      </c>
      <c r="H26" s="86">
        <f t="shared" si="1"/>
        <v>16</v>
      </c>
      <c r="L26" s="51" t="s">
        <v>133</v>
      </c>
      <c r="M26" s="54">
        <f t="shared" si="2"/>
        <v>16</v>
      </c>
    </row>
    <row r="27" spans="2:13" ht="15">
      <c r="B27" s="159"/>
      <c r="C27" s="160"/>
      <c r="D27" s="161"/>
      <c r="F27" s="85">
        <f t="shared" si="0"/>
        <v>17</v>
      </c>
      <c r="G27" s="51" t="s">
        <v>135</v>
      </c>
      <c r="H27" s="86">
        <f t="shared" si="1"/>
        <v>17</v>
      </c>
      <c r="L27" s="51" t="s">
        <v>150</v>
      </c>
      <c r="M27" s="54">
        <f t="shared" si="2"/>
        <v>17</v>
      </c>
    </row>
    <row r="28" spans="2:13" ht="15">
      <c r="B28" s="159"/>
      <c r="C28" s="160"/>
      <c r="D28" s="161"/>
      <c r="F28" s="85">
        <f t="shared" si="0"/>
        <v>18</v>
      </c>
      <c r="G28" s="51" t="s">
        <v>136</v>
      </c>
      <c r="H28" s="86">
        <f t="shared" si="1"/>
        <v>18</v>
      </c>
      <c r="L28" s="51" t="s">
        <v>134</v>
      </c>
      <c r="M28" s="54">
        <f t="shared" si="2"/>
        <v>18</v>
      </c>
    </row>
    <row r="29" spans="2:13" ht="15">
      <c r="B29" s="159"/>
      <c r="C29" s="160"/>
      <c r="D29" s="161"/>
      <c r="F29" s="85">
        <f t="shared" si="0"/>
        <v>19</v>
      </c>
      <c r="G29" s="51" t="s">
        <v>137</v>
      </c>
      <c r="H29" s="86">
        <f t="shared" si="1"/>
        <v>19</v>
      </c>
      <c r="L29" s="51" t="s">
        <v>135</v>
      </c>
      <c r="M29" s="54">
        <f t="shared" si="2"/>
        <v>19</v>
      </c>
    </row>
    <row r="30" spans="2:13" ht="15.75" thickBot="1">
      <c r="B30" s="162"/>
      <c r="C30" s="163"/>
      <c r="D30" s="164"/>
      <c r="F30" s="85">
        <f t="shared" si="0"/>
        <v>20</v>
      </c>
      <c r="G30" s="51" t="s">
        <v>138</v>
      </c>
      <c r="H30" s="86">
        <f t="shared" si="1"/>
        <v>20</v>
      </c>
      <c r="L30" s="51" t="s">
        <v>136</v>
      </c>
      <c r="M30" s="54">
        <f t="shared" si="2"/>
        <v>20</v>
      </c>
    </row>
    <row r="31" spans="6:13" ht="15">
      <c r="F31" s="85">
        <f t="shared" si="0"/>
        <v>21</v>
      </c>
      <c r="G31" s="51" t="s">
        <v>139</v>
      </c>
      <c r="H31" s="86">
        <f t="shared" si="1"/>
        <v>21</v>
      </c>
      <c r="L31" s="51" t="s">
        <v>151</v>
      </c>
      <c r="M31" s="54">
        <f t="shared" si="2"/>
        <v>21</v>
      </c>
    </row>
    <row r="32" spans="6:13" ht="15">
      <c r="F32" s="85">
        <f t="shared" si="0"/>
        <v>22</v>
      </c>
      <c r="G32" s="51" t="s">
        <v>140</v>
      </c>
      <c r="H32" s="86">
        <f t="shared" si="1"/>
        <v>22</v>
      </c>
      <c r="L32" s="51" t="s">
        <v>152</v>
      </c>
      <c r="M32" s="54">
        <f t="shared" si="2"/>
        <v>22</v>
      </c>
    </row>
    <row r="33" spans="6:13" ht="15">
      <c r="F33" s="85">
        <f t="shared" si="0"/>
        <v>23</v>
      </c>
      <c r="G33" s="51" t="s">
        <v>141</v>
      </c>
      <c r="H33" s="86">
        <f t="shared" si="1"/>
        <v>23</v>
      </c>
      <c r="L33" s="51" t="s">
        <v>138</v>
      </c>
      <c r="M33" s="54">
        <f t="shared" si="2"/>
        <v>23</v>
      </c>
    </row>
    <row r="34" spans="6:13" ht="15">
      <c r="F34" s="85">
        <f t="shared" si="0"/>
        <v>24</v>
      </c>
      <c r="G34" s="51" t="s">
        <v>142</v>
      </c>
      <c r="H34" s="86">
        <f t="shared" si="1"/>
        <v>24</v>
      </c>
      <c r="L34" s="51" t="s">
        <v>139</v>
      </c>
      <c r="M34" s="54">
        <f t="shared" si="2"/>
        <v>24</v>
      </c>
    </row>
    <row r="35" spans="6:13" ht="15">
      <c r="F35" s="85">
        <f t="shared" si="0"/>
        <v>25</v>
      </c>
      <c r="G35" s="51" t="s">
        <v>143</v>
      </c>
      <c r="H35" s="86">
        <f t="shared" si="1"/>
        <v>25</v>
      </c>
      <c r="L35" s="51" t="s">
        <v>140</v>
      </c>
      <c r="M35" s="54">
        <f t="shared" si="2"/>
        <v>25</v>
      </c>
    </row>
    <row r="36" spans="6:13" ht="15">
      <c r="F36" s="85">
        <f t="shared" si="0"/>
        <v>26</v>
      </c>
      <c r="G36" s="51" t="s">
        <v>144</v>
      </c>
      <c r="H36" s="86">
        <f t="shared" si="1"/>
        <v>26</v>
      </c>
      <c r="L36" s="51" t="s">
        <v>141</v>
      </c>
      <c r="M36" s="54">
        <f t="shared" si="2"/>
        <v>26</v>
      </c>
    </row>
    <row r="37" spans="6:13" ht="15">
      <c r="F37" s="85">
        <f t="shared" si="0"/>
        <v>27</v>
      </c>
      <c r="G37" s="51" t="s">
        <v>145</v>
      </c>
      <c r="H37" s="86">
        <f t="shared" si="1"/>
        <v>27</v>
      </c>
      <c r="L37" s="51" t="s">
        <v>142</v>
      </c>
      <c r="M37" s="54">
        <f t="shared" si="2"/>
        <v>27</v>
      </c>
    </row>
    <row r="38" spans="6:13" ht="15">
      <c r="F38" s="51">
        <v>28</v>
      </c>
      <c r="G38" s="51" t="s">
        <v>184</v>
      </c>
      <c r="H38" s="86">
        <f t="shared" si="1"/>
        <v>28</v>
      </c>
      <c r="L38" s="51" t="s">
        <v>143</v>
      </c>
      <c r="M38" s="54">
        <f t="shared" si="2"/>
        <v>28</v>
      </c>
    </row>
    <row r="39" spans="12:13" ht="15">
      <c r="L39" s="51" t="s">
        <v>144</v>
      </c>
      <c r="M39" s="54">
        <f t="shared" si="2"/>
        <v>29</v>
      </c>
    </row>
    <row r="40" spans="12:13" ht="15">
      <c r="L40" s="51" t="s">
        <v>153</v>
      </c>
      <c r="M40" s="54">
        <f t="shared" si="2"/>
        <v>30</v>
      </c>
    </row>
    <row r="41" spans="12:13" ht="15">
      <c r="L41" s="51" t="s">
        <v>145</v>
      </c>
      <c r="M41" s="54">
        <f t="shared" si="2"/>
        <v>31</v>
      </c>
    </row>
  </sheetData>
  <sheetProtection password="C764" sheet="1" objects="1" scenarios="1" selectLockedCells="1"/>
  <mergeCells count="6">
    <mergeCell ref="B21:D30"/>
    <mergeCell ref="B2:D2"/>
    <mergeCell ref="B3:D3"/>
    <mergeCell ref="B5:D5"/>
    <mergeCell ref="B6:D6"/>
    <mergeCell ref="B20:D20"/>
  </mergeCells>
  <dataValidations count="2">
    <dataValidation type="list" allowBlank="1" showInputMessage="1" showErrorMessage="1" sqref="D15">
      <formula1>$J$11:$J$14</formula1>
    </dataValidation>
    <dataValidation type="list" allowBlank="1" showInputMessage="1" showErrorMessage="1" sqref="D13">
      <formula1>$G$11:$G$38</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23"/>
  <sheetViews>
    <sheetView showGridLines="0" showRowColHeaders="0" zoomScale="80" zoomScaleNormal="80" zoomScalePageLayoutView="0" workbookViewId="0" topLeftCell="A1">
      <pane xSplit="7" ySplit="3" topLeftCell="H13" activePane="bottomRight" state="frozen"/>
      <selection pane="topLeft" activeCell="P3" sqref="P3"/>
      <selection pane="topRight" activeCell="P3" sqref="P3"/>
      <selection pane="bottomLeft" activeCell="P3" sqref="P3"/>
      <selection pane="bottomRight" activeCell="F4" sqref="F4"/>
    </sheetView>
  </sheetViews>
  <sheetFormatPr defaultColWidth="31.8515625" defaultRowHeight="15"/>
  <cols>
    <col min="1" max="1" width="1.7109375" style="29" customWidth="1"/>
    <col min="2" max="2" width="8.421875" style="14" customWidth="1"/>
    <col min="3" max="3" width="10.28125" style="9" customWidth="1"/>
    <col min="4" max="4" width="14.140625" style="9" customWidth="1"/>
    <col min="5" max="5" width="34.28125" style="1" customWidth="1"/>
    <col min="6" max="6" width="9.140625" style="9" customWidth="1"/>
    <col min="7" max="7" width="0.42578125" style="9" customWidth="1"/>
    <col min="8" max="15" width="31.8515625" style="1" customWidth="1"/>
    <col min="16" max="16" width="31.8515625" style="29" customWidth="1"/>
    <col min="17" max="17" width="31.8515625" style="56" customWidth="1"/>
    <col min="18" max="18" width="4.8515625" style="57" customWidth="1"/>
    <col min="19" max="19" width="4.28125" style="57" customWidth="1"/>
    <col min="20" max="20" width="4.57421875" style="57" customWidth="1"/>
    <col min="21" max="21" width="4.7109375" style="57" customWidth="1"/>
    <col min="22" max="22" width="4.57421875" style="57" customWidth="1"/>
    <col min="23" max="23" width="9.140625" style="29" customWidth="1"/>
    <col min="24" max="24" width="31.8515625" style="29" customWidth="1"/>
    <col min="25" max="16384" width="31.8515625" style="1" customWidth="1"/>
  </cols>
  <sheetData>
    <row r="1" ht="54.75" customHeight="1" thickBot="1">
      <c r="D1" s="30" t="s">
        <v>114</v>
      </c>
    </row>
    <row r="2" spans="4:21" ht="23.25" customHeight="1" thickBot="1">
      <c r="D2" s="30"/>
      <c r="H2" s="174" t="s">
        <v>163</v>
      </c>
      <c r="I2" s="175"/>
      <c r="J2" s="175"/>
      <c r="K2" s="175"/>
      <c r="L2" s="176"/>
      <c r="U2" s="57">
        <f>Identification!E13</f>
        <v>28</v>
      </c>
    </row>
    <row r="3" spans="1:24" s="2" customFormat="1" ht="38.25" customHeight="1" thickBot="1">
      <c r="A3" s="31"/>
      <c r="B3" s="146">
        <f>IF('Activity Maturity'!U3=1,1,0)</f>
        <v>1</v>
      </c>
      <c r="C3" s="4" t="s">
        <v>97</v>
      </c>
      <c r="D3" s="5" t="s">
        <v>1</v>
      </c>
      <c r="E3" s="3" t="s">
        <v>2</v>
      </c>
      <c r="F3" s="177" t="s">
        <v>112</v>
      </c>
      <c r="G3" s="178"/>
      <c r="H3" s="43" t="s">
        <v>161</v>
      </c>
      <c r="I3" s="42" t="s">
        <v>162</v>
      </c>
      <c r="J3" s="3" t="s">
        <v>164</v>
      </c>
      <c r="K3" s="3" t="s">
        <v>165</v>
      </c>
      <c r="L3" s="32" t="s">
        <v>166</v>
      </c>
      <c r="M3" s="39"/>
      <c r="N3" s="39"/>
      <c r="O3" s="39"/>
      <c r="P3" s="58"/>
      <c r="Q3" s="64" t="s">
        <v>160</v>
      </c>
      <c r="R3" s="57" t="s">
        <v>157</v>
      </c>
      <c r="S3" s="57" t="s">
        <v>158</v>
      </c>
      <c r="T3" s="57" t="s">
        <v>159</v>
      </c>
      <c r="U3" s="57">
        <f>Identification!E15</f>
        <v>1</v>
      </c>
      <c r="V3" s="57"/>
      <c r="W3" s="59" t="s">
        <v>112</v>
      </c>
      <c r="X3" s="31"/>
    </row>
    <row r="4" spans="2:23" ht="136.5" customHeight="1" thickBot="1">
      <c r="B4" s="171" t="s">
        <v>154</v>
      </c>
      <c r="C4" s="33" t="s">
        <v>0</v>
      </c>
      <c r="D4" s="6" t="s">
        <v>3</v>
      </c>
      <c r="E4" s="10" t="s">
        <v>84</v>
      </c>
      <c r="F4" s="44">
        <v>1.5</v>
      </c>
      <c r="G4" s="140"/>
      <c r="H4" s="141" t="str">
        <f>IF($B$3=1,'Maturity Levels'!C4,'Maturity Levels'!C23)</f>
        <v>Sporadic and ad-hoc account is taken of legal decisions and requirements, but no clear NRM policy is documented. Strategic goals and objectives are not set. Key stakeholders are not identified.</v>
      </c>
      <c r="I4" s="10" t="str">
        <f>IF($B$3=1,'Maturity Levels'!D4,'Maturity Levels'!D23)</f>
        <v>Awareness of the need to take into account political and legal decisions and requirements leads to some NRM policy making. Some strategic goals set but these are inconsistent and ad-hoc. Some key stakeholders have been identified but are not co-ordinated. </v>
      </c>
      <c r="J4" s="10" t="str">
        <f>IF($B$3=1,'Maturity Levels'!E4,'Maturity Levels'!E23)</f>
        <v>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v>
      </c>
      <c r="K4" s="10" t="str">
        <f>IF($B$3=1,'Maturity Levels'!F4,'Maturity Levels'!F23)</f>
        <v>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v>
      </c>
      <c r="L4" s="11" t="str">
        <f>IF($B$3=1,'Maturity Levels'!G4,'Maturity Levels'!G23)</f>
        <v>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v>
      </c>
      <c r="M4" s="40"/>
      <c r="N4" s="40"/>
      <c r="O4" s="40"/>
      <c r="P4" s="60"/>
      <c r="Q4" s="61" t="str">
        <f>CONCATENATE(C4,": ",D4)</f>
        <v>A1: Set the Vision</v>
      </c>
      <c r="R4" s="57">
        <f>F4</f>
        <v>1.5</v>
      </c>
      <c r="S4" s="57">
        <v>0</v>
      </c>
      <c r="T4" s="57">
        <v>0</v>
      </c>
      <c r="U4" s="57">
        <f>F4</f>
        <v>1.5</v>
      </c>
      <c r="W4" s="62">
        <v>1</v>
      </c>
    </row>
    <row r="5" spans="2:23" ht="173.25" customHeight="1" thickBot="1">
      <c r="B5" s="172"/>
      <c r="C5" s="34" t="s">
        <v>4</v>
      </c>
      <c r="D5" s="7" t="s">
        <v>15</v>
      </c>
      <c r="E5" s="114" t="s">
        <v>32</v>
      </c>
      <c r="F5" s="44">
        <v>2.5</v>
      </c>
      <c r="G5" s="140"/>
      <c r="H5" s="145" t="str">
        <f>IF($B$3=1,'Maturity Levels'!C5,'Maturity Levels'!C24)</f>
        <v>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v>
      </c>
      <c r="I5" s="12" t="str">
        <f>IF($B$3=1,'Maturity Levels'!D5,'Maturity Levels'!D24)</f>
        <v>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v>
      </c>
      <c r="J5" s="12" t="str">
        <f>IF($B$3=1,'Maturity Levels'!E5,'Maturity Levels'!E24)</f>
        <v>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v>
      </c>
      <c r="K5" s="12" t="str">
        <f>IF($B$3=1,'Maturity Levels'!F5,'Maturity Levels'!F24)</f>
        <v>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v>
      </c>
      <c r="L5" s="13" t="str">
        <f>IF($B$3=1,'Maturity Levels'!G5,'Maturity Levels'!G24)</f>
        <v>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v>
      </c>
      <c r="M5" s="40"/>
      <c r="N5" s="40"/>
      <c r="O5" s="40"/>
      <c r="P5" s="60"/>
      <c r="Q5" s="61" t="str">
        <f aca="true" t="shared" si="0" ref="Q5:Q15">CONCATENATE(C5,": ",D5)</f>
        <v>A2: Establish NRM Organisation</v>
      </c>
      <c r="R5" s="57">
        <f>F5</f>
        <v>2.5</v>
      </c>
      <c r="S5" s="57">
        <v>0</v>
      </c>
      <c r="T5" s="57">
        <v>0</v>
      </c>
      <c r="U5" s="57">
        <f aca="true" t="shared" si="1" ref="U5:U15">F5</f>
        <v>2.5</v>
      </c>
      <c r="W5" s="62">
        <f>W4+0.5</f>
        <v>1.5</v>
      </c>
    </row>
    <row r="6" spans="2:23" ht="162" customHeight="1" thickBot="1">
      <c r="B6" s="171" t="s">
        <v>155</v>
      </c>
      <c r="C6" s="34" t="s">
        <v>5</v>
      </c>
      <c r="D6" s="7" t="s">
        <v>16</v>
      </c>
      <c r="E6" s="113" t="s">
        <v>50</v>
      </c>
      <c r="F6" s="44">
        <v>2.5</v>
      </c>
      <c r="G6" s="140">
        <v>2.5</v>
      </c>
      <c r="H6" s="141" t="str">
        <f>IF($B$3=1,'Maturity Levels'!C6,'Maturity Levels'!C25)</f>
        <v>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v>
      </c>
      <c r="I6" s="10" t="str">
        <f>IF($B$3=1,'Maturity Levels'!D6,'Maturity Levels'!D25)</f>
        <v>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v>
      </c>
      <c r="J6" s="10" t="str">
        <f>IF($B$3=1,'Maturity Levels'!E6,'Maturity Levels'!E25)</f>
        <v>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v>
      </c>
      <c r="K6" s="10" t="str">
        <f>IF($B$3=1,'Maturity Levels'!F6,'Maturity Levels'!F25)</f>
        <v>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v>
      </c>
      <c r="L6" s="11" t="str">
        <f>IF($B$3=1,'Maturity Levels'!G6,'Maturity Levels'!G25)</f>
        <v>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v>
      </c>
      <c r="M6" s="40"/>
      <c r="N6" s="40"/>
      <c r="O6" s="40"/>
      <c r="P6" s="60"/>
      <c r="Q6" s="61" t="str">
        <f t="shared" si="0"/>
        <v>A3: Support and regulate</v>
      </c>
      <c r="R6" s="57">
        <v>0</v>
      </c>
      <c r="S6" s="57">
        <f aca="true" t="shared" si="2" ref="S6:S11">F6</f>
        <v>2.5</v>
      </c>
      <c r="T6" s="57">
        <v>0</v>
      </c>
      <c r="U6" s="57">
        <f t="shared" si="1"/>
        <v>2.5</v>
      </c>
      <c r="W6" s="62">
        <f aca="true" t="shared" si="3" ref="W6:W12">W5+0.5</f>
        <v>2</v>
      </c>
    </row>
    <row r="7" spans="2:23" ht="140.25" customHeight="1" thickBot="1">
      <c r="B7" s="173"/>
      <c r="C7" s="34" t="s">
        <v>6</v>
      </c>
      <c r="D7" s="8" t="s">
        <v>17</v>
      </c>
      <c r="E7" s="12" t="s">
        <v>56</v>
      </c>
      <c r="F7" s="44">
        <v>1.5</v>
      </c>
      <c r="G7" s="140"/>
      <c r="H7" s="141" t="str">
        <f>IF($B$3=1,'Maturity Levels'!C7,'Maturity Levels'!C26)</f>
        <v>Awareness raising is sporadic and ad-hoc and little account is taken of national policies and goals. NRM participants and target groups are not clearly identified. There is no monitoring and measurement of the effectiveness of training and education.</v>
      </c>
      <c r="I7" s="10" t="str">
        <f>IF($B$3=1,'Maturity Levels'!D7,'Maturity Levels'!D26)</f>
        <v>Some awareness raising material and programmes are produced in response to national policies and goals. These are delivered to some NRM participants and groups on an informal basis. The effectiveness of training and education is measured inconsistently and sporadically.</v>
      </c>
      <c r="J7" s="10" t="str">
        <f>IF($B$3=1,'Maturity Levels'!E7,'Maturity Levels'!E26)</f>
        <v>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v>
      </c>
      <c r="K7" s="10" t="str">
        <f>IF($B$3=1,'Maturity Levels'!F7,'Maturity Levels'!F26)</f>
        <v>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v>
      </c>
      <c r="L7" s="11" t="str">
        <f>IF($B$3=1,'Maturity Levels'!G7,'Maturity Levels'!G26)</f>
        <v>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v>
      </c>
      <c r="M7" s="40"/>
      <c r="N7" s="40"/>
      <c r="O7" s="40"/>
      <c r="P7" s="60"/>
      <c r="Q7" s="61" t="str">
        <f t="shared" si="0"/>
        <v>A4: Promote Awareness</v>
      </c>
      <c r="R7" s="57">
        <v>0</v>
      </c>
      <c r="S7" s="57">
        <f t="shared" si="2"/>
        <v>1.5</v>
      </c>
      <c r="T7" s="57">
        <v>0</v>
      </c>
      <c r="U7" s="57">
        <f t="shared" si="1"/>
        <v>1.5</v>
      </c>
      <c r="W7" s="62">
        <f t="shared" si="3"/>
        <v>2.5</v>
      </c>
    </row>
    <row r="8" spans="2:23" ht="149.25" customHeight="1" thickBot="1">
      <c r="B8" s="173"/>
      <c r="C8" s="34" t="s">
        <v>7</v>
      </c>
      <c r="D8" s="8" t="s">
        <v>18</v>
      </c>
      <c r="E8" s="12" t="s">
        <v>35</v>
      </c>
      <c r="F8" s="44">
        <v>1.5</v>
      </c>
      <c r="G8" s="140"/>
      <c r="H8" s="141" t="str">
        <f>IF($B$3=1,'Maturity Levels'!C8,'Maturity Levels'!C27)</f>
        <v>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v>
      </c>
      <c r="I8" s="10" t="str">
        <f>IF($B$3=1,'Maturity Levels'!D8,'Maturity Levels'!D27)</f>
        <v>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v>
      </c>
      <c r="J8" s="10" t="str">
        <f>IF($B$3=1,'Maturity Levels'!E8,'Maturity Levels'!E27)</f>
        <v>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v>
      </c>
      <c r="K8" s="10" t="str">
        <f>IF($B$3=1,'Maturity Levels'!F8,'Maturity Levels'!F27)</f>
        <v>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v>
      </c>
      <c r="L8" s="11" t="str">
        <f>IF($B$3=1,'Maturity Levels'!G8,'Maturity Levels'!G27)</f>
        <v>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v>
      </c>
      <c r="M8" s="40"/>
      <c r="N8" s="40"/>
      <c r="O8" s="40"/>
      <c r="P8" s="60"/>
      <c r="Q8" s="61" t="str">
        <f t="shared" si="0"/>
        <v>A5: Provide necessary information</v>
      </c>
      <c r="R8" s="57">
        <v>0</v>
      </c>
      <c r="S8" s="57">
        <f t="shared" si="2"/>
        <v>1.5</v>
      </c>
      <c r="T8" s="57">
        <v>0</v>
      </c>
      <c r="U8" s="57">
        <f t="shared" si="1"/>
        <v>1.5</v>
      </c>
      <c r="W8" s="62">
        <f t="shared" si="3"/>
        <v>3</v>
      </c>
    </row>
    <row r="9" spans="2:23" ht="180" customHeight="1" thickBot="1">
      <c r="B9" s="173"/>
      <c r="C9" s="34" t="s">
        <v>8</v>
      </c>
      <c r="D9" s="8" t="s">
        <v>98</v>
      </c>
      <c r="E9" s="12" t="s">
        <v>62</v>
      </c>
      <c r="F9" s="44">
        <v>2.5</v>
      </c>
      <c r="G9" s="140"/>
      <c r="H9" s="141" t="str">
        <f>IF($B$3=1,'Maturity Levels'!C9,'Maturity Levels'!C28)</f>
        <v>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v>
      </c>
      <c r="I9" s="10" t="str">
        <f>IF($B$3=1,'Maturity Levels'!D9,'Maturity Levels'!D28)</f>
        <v>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v>
      </c>
      <c r="J9" s="10" t="str">
        <f>IF($B$3=1,'Maturity Levels'!E9,'Maturity Levels'!E28)</f>
        <v>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v>
      </c>
      <c r="K9" s="10" t="str">
        <f>IF($B$3=1,'Maturity Levels'!F9,'Maturity Levels'!F28)</f>
        <v>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v>
      </c>
      <c r="L9" s="11" t="str">
        <f>IF($B$3=1,'Maturity Levels'!G9,'Maturity Levels'!G28)</f>
        <v>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v>
      </c>
      <c r="M9" s="40"/>
      <c r="N9" s="40"/>
      <c r="O9" s="40"/>
      <c r="P9" s="60"/>
      <c r="Q9" s="61" t="str">
        <f t="shared" si="0"/>
        <v>A6: Use of NRM standards</v>
      </c>
      <c r="R9" s="57">
        <v>0</v>
      </c>
      <c r="S9" s="57">
        <f t="shared" si="2"/>
        <v>2.5</v>
      </c>
      <c r="T9" s="57">
        <v>0</v>
      </c>
      <c r="U9" s="57">
        <f t="shared" si="1"/>
        <v>2.5</v>
      </c>
      <c r="W9" s="62">
        <f t="shared" si="3"/>
        <v>3.5</v>
      </c>
    </row>
    <row r="10" spans="2:23" ht="150.75" customHeight="1" thickBot="1">
      <c r="B10" s="173"/>
      <c r="C10" s="34" t="s">
        <v>9</v>
      </c>
      <c r="D10" s="8" t="s">
        <v>19</v>
      </c>
      <c r="E10" s="12" t="s">
        <v>43</v>
      </c>
      <c r="F10" s="44">
        <v>1.5</v>
      </c>
      <c r="G10" s="140"/>
      <c r="H10" s="141" t="str">
        <f>IF($B$3=1,'Maturity Levels'!C10,'Maturity Levels'!C29)</f>
        <v>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v>
      </c>
      <c r="I10" s="10" t="str">
        <f>IF($B$3=1,'Maturity Levels'!D10,'Maturity Levels'!D29)</f>
        <v>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v>
      </c>
      <c r="J10" s="10" t="str">
        <f>IF($B$3=1,'Maturity Levels'!E10,'Maturity Levels'!E29)</f>
        <v>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v>
      </c>
      <c r="K10" s="10" t="str">
        <f>IF($B$3=1,'Maturity Levels'!F10,'Maturity Levels'!F29)</f>
        <v>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v>
      </c>
      <c r="L10" s="11" t="str">
        <f>IF($B$3=1,'Maturity Levels'!G10,'Maturity Levels'!G29)</f>
        <v>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v>
      </c>
      <c r="M10" s="40"/>
      <c r="N10" s="40"/>
      <c r="O10" s="40"/>
      <c r="P10" s="60"/>
      <c r="Q10" s="61" t="str">
        <f t="shared" si="0"/>
        <v>A7: Foster collaboration</v>
      </c>
      <c r="R10" s="57">
        <v>0</v>
      </c>
      <c r="S10" s="57">
        <f t="shared" si="2"/>
        <v>1.5</v>
      </c>
      <c r="T10" s="57">
        <v>0</v>
      </c>
      <c r="U10" s="57">
        <f t="shared" si="1"/>
        <v>1.5</v>
      </c>
      <c r="W10" s="62">
        <f t="shared" si="3"/>
        <v>4</v>
      </c>
    </row>
    <row r="11" spans="2:23" ht="139.5" customHeight="1" thickBot="1">
      <c r="B11" s="172"/>
      <c r="C11" s="34" t="s">
        <v>10</v>
      </c>
      <c r="D11" s="8" t="s">
        <v>20</v>
      </c>
      <c r="E11" s="12" t="s">
        <v>66</v>
      </c>
      <c r="F11" s="44">
        <v>1.5</v>
      </c>
      <c r="G11" s="140"/>
      <c r="H11" s="141" t="str">
        <f>IF($B$3=1,'Maturity Levels'!C11,'Maturity Levels'!C30)</f>
        <v>Collection of information about the occurrence of NRM related events is sporadic and ad-hoc. Performance indicators for NRM are not set. Little or no assessment is made of NRM performance and no proposals are made to adapt NRM methods and activities.</v>
      </c>
      <c r="I11" s="10" t="str">
        <f>IF($B$3=1,'Maturity Levels'!D11,'Maturity Levels'!D30)</f>
        <v>Some monitoring and collection of information about NRM related events takes place. Some informal performance indicators are set and reports about events may be analysed in relation to these. Informal proposals may be made to adapt and improve NRM methods and activities.</v>
      </c>
      <c r="J11" s="10" t="str">
        <f>IF($B$3=1,'Maturity Levels'!E11,'Maturity Levels'!E30)</f>
        <v>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v>
      </c>
      <c r="K11" s="10" t="str">
        <f>IF($B$3=1,'Maturity Levels'!F11,'Maturity Levels'!F30)</f>
        <v>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v>
      </c>
      <c r="L11" s="11" t="str">
        <f>IF($B$3=1,'Maturity Levels'!G11,'Maturity Levels'!G30)</f>
        <v>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v>
      </c>
      <c r="M11" s="40"/>
      <c r="N11" s="40"/>
      <c r="O11" s="40"/>
      <c r="P11" s="60"/>
      <c r="Q11" s="61" t="str">
        <f t="shared" si="0"/>
        <v>A8: Monitor effectiveness</v>
      </c>
      <c r="R11" s="57">
        <v>0</v>
      </c>
      <c r="S11" s="57">
        <f t="shared" si="2"/>
        <v>1.5</v>
      </c>
      <c r="T11" s="57">
        <v>0</v>
      </c>
      <c r="U11" s="57">
        <f t="shared" si="1"/>
        <v>1.5</v>
      </c>
      <c r="W11" s="62">
        <f t="shared" si="3"/>
        <v>4.5</v>
      </c>
    </row>
    <row r="12" spans="2:23" ht="208.5" customHeight="1" thickBot="1">
      <c r="B12" s="171" t="s">
        <v>156</v>
      </c>
      <c r="C12" s="34" t="s">
        <v>11</v>
      </c>
      <c r="D12" s="8" t="s">
        <v>21</v>
      </c>
      <c r="E12" s="12" t="s">
        <v>72</v>
      </c>
      <c r="F12" s="44">
        <v>3.5</v>
      </c>
      <c r="G12" s="140"/>
      <c r="H12" s="141" t="str">
        <f>IF($B$3=1,'Maturity Levels'!C12,'Maturity Levels'!C31)</f>
        <v>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v>
      </c>
      <c r="I12" s="10" t="str">
        <f>IF($B$3=1,'Maturity Levels'!D12,'Maturity Levels'!D31)</f>
        <v>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v>
      </c>
      <c r="J12" s="10" t="str">
        <f>IF($B$3=1,'Maturity Levels'!E12,'Maturity Levels'!E31)</f>
        <v>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v>
      </c>
      <c r="K12" s="10" t="str">
        <f>IF($B$3=1,'Maturity Levels'!F12,'Maturity Levels'!F31)</f>
        <v>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v>
      </c>
      <c r="L12" s="11" t="str">
        <f>IF($B$3=1,'Maturity Levels'!G12,'Maturity Levels'!G31)</f>
        <v>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v>
      </c>
      <c r="M12" s="40"/>
      <c r="N12" s="40"/>
      <c r="O12" s="40"/>
      <c r="P12" s="60"/>
      <c r="Q12" s="61" t="str">
        <f t="shared" si="0"/>
        <v>A9: Analysis of errors</v>
      </c>
      <c r="R12" s="57">
        <v>0</v>
      </c>
      <c r="S12" s="57">
        <v>0</v>
      </c>
      <c r="T12" s="57">
        <f>F12</f>
        <v>3.5</v>
      </c>
      <c r="U12" s="57">
        <f t="shared" si="1"/>
        <v>3.5</v>
      </c>
      <c r="W12" s="62">
        <f t="shared" si="3"/>
        <v>5</v>
      </c>
    </row>
    <row r="13" spans="2:21" ht="197.25" customHeight="1" thickBot="1">
      <c r="B13" s="173"/>
      <c r="C13" s="34" t="s">
        <v>12</v>
      </c>
      <c r="D13" s="8" t="s">
        <v>22</v>
      </c>
      <c r="E13" s="12" t="s">
        <v>78</v>
      </c>
      <c r="F13" s="44">
        <v>1.5</v>
      </c>
      <c r="G13" s="140"/>
      <c r="H13" s="145" t="str">
        <f>IF($B$3=1,'Maturity Levels'!C13,'Maturity Levels'!C32)</f>
        <v>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v>
      </c>
      <c r="I13" s="12" t="str">
        <f>IF($B$3=1,'Maturity Levels'!D13,'Maturity Levels'!D32)</f>
        <v>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v>
      </c>
      <c r="J13" s="12" t="str">
        <f>IF($B$3=1,'Maturity Levels'!E13,'Maturity Levels'!E32)</f>
        <v>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v>
      </c>
      <c r="K13" s="12" t="str">
        <f>IF($B$3=1,'Maturity Levels'!F13,'Maturity Levels'!F32)</f>
        <v>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v>
      </c>
      <c r="L13" s="13" t="str">
        <f>IF($B$3=1,'Maturity Levels'!G13,'Maturity Levels'!G32)</f>
        <v>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v>
      </c>
      <c r="M13" s="40"/>
      <c r="N13" s="40"/>
      <c r="O13" s="40"/>
      <c r="P13" s="60"/>
      <c r="Q13" s="61" t="str">
        <f t="shared" si="0"/>
        <v>A10: Review effectiveness</v>
      </c>
      <c r="R13" s="57">
        <v>0</v>
      </c>
      <c r="S13" s="57">
        <v>0</v>
      </c>
      <c r="T13" s="57">
        <f>F13</f>
        <v>1.5</v>
      </c>
      <c r="U13" s="57">
        <f t="shared" si="1"/>
        <v>1.5</v>
      </c>
    </row>
    <row r="14" spans="2:21" ht="147.75" customHeight="1" thickBot="1">
      <c r="B14" s="173"/>
      <c r="C14" s="34" t="s">
        <v>13</v>
      </c>
      <c r="D14" s="8" t="s">
        <v>23</v>
      </c>
      <c r="E14" s="12" t="s">
        <v>85</v>
      </c>
      <c r="F14" s="44">
        <v>1.5</v>
      </c>
      <c r="G14" s="140"/>
      <c r="H14" s="141" t="str">
        <f>IF($B$3=1,'Maturity Levels'!C14,'Maturity Levels'!C33)</f>
        <v>Gathering of information from other NRM activities is sporadic and ad-hoc. Information is not formally analysed and evaluated. Informal NRM preparedness status reports may be produced sporadically, if at all.</v>
      </c>
      <c r="I14" s="10" t="str">
        <f>IF($B$3=1,'Maturity Levels'!D14,'Maturity Levels'!D33)</f>
        <v>There is some organised gathering of information from other NRM activities. Information gathered is analysed and evaluated irregularly and NRM preparedness status reports are produced occasionally, but not to a regular schedule.</v>
      </c>
      <c r="J14" s="10" t="str">
        <f>IF($B$3=1,'Maturity Levels'!E14,'Maturity Levels'!E33)</f>
        <v>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v>
      </c>
      <c r="K14" s="10" t="str">
        <f>IF($B$3=1,'Maturity Levels'!F14,'Maturity Levels'!F33)</f>
        <v>Formal processes are used to monitor the production of information from other NRM activities and to gather them regularly. The material gathered is regularly analysed and evaluated. Effective NRM preparedness status reports are produced at a frequency of at least once a year.</v>
      </c>
      <c r="L14" s="11" t="str">
        <f>IF($B$3=1,'Maturity Levels'!G14,'Maturity Levels'!G33)</f>
        <v>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v>
      </c>
      <c r="M14" s="40"/>
      <c r="N14" s="40"/>
      <c r="O14" s="40"/>
      <c r="P14" s="60"/>
      <c r="Q14" s="61" t="str">
        <f t="shared" si="0"/>
        <v>A11: Report on NRM process maturity</v>
      </c>
      <c r="R14" s="57">
        <v>0</v>
      </c>
      <c r="S14" s="57">
        <v>0</v>
      </c>
      <c r="T14" s="57">
        <f>F14</f>
        <v>1.5</v>
      </c>
      <c r="U14" s="57">
        <f t="shared" si="1"/>
        <v>1.5</v>
      </c>
    </row>
    <row r="15" spans="2:21" ht="112.5" customHeight="1" thickBot="1">
      <c r="B15" s="172"/>
      <c r="C15" s="34" t="s">
        <v>14</v>
      </c>
      <c r="D15" s="8" t="s">
        <v>24</v>
      </c>
      <c r="E15" s="12" t="s">
        <v>90</v>
      </c>
      <c r="F15" s="44">
        <v>1.5</v>
      </c>
      <c r="G15" s="140"/>
      <c r="H15" s="142" t="str">
        <f>IF($B$3=1,'Maturity Levels'!C15,'Maturity Levels'!C34)</f>
        <v>NRM preparedness status reports are received sporadically and on an ad-hoc basis. There is no attempt to analyse these in relation to the overall CII picture. Coherent action plans are not produced.</v>
      </c>
      <c r="I15" s="143" t="str">
        <f>IF($B$3=1,'Maturity Levels'!D15,'Maturity Levels'!D34)</f>
        <v>Information is gathered from the few NRM preparedness status reports that are available. Some informal analysis of these in relation to the overall CII picture takes place. Action plans may be produced, but these are incomplete and sporadic.</v>
      </c>
      <c r="J15" s="143" t="str">
        <f>IF($B$3=1,'Maturity Levels'!E15,'Maturity Levels'!E34)</f>
        <v>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v>
      </c>
      <c r="K15" s="143" t="str">
        <f>IF($B$3=1,'Maturity Levels'!F15,'Maturity Levels'!F34)</f>
        <v>Information produced by other NRM activities is monitored and gathered regularly. The information gathered is regularly analysed in relation to the overall CII picture. Action plans for the improvement of NRM preparedness are regularly produced.</v>
      </c>
      <c r="L15" s="144" t="str">
        <f>IF($B$3=1,'Maturity Levels'!G15,'Maturity Levels'!G34)</f>
        <v>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v>
      </c>
      <c r="M15" s="40"/>
      <c r="N15" s="40"/>
      <c r="O15" s="40"/>
      <c r="P15" s="60"/>
      <c r="Q15" s="61" t="str">
        <f t="shared" si="0"/>
        <v>A12: Suggest actions to improve process</v>
      </c>
      <c r="R15" s="57">
        <v>0</v>
      </c>
      <c r="S15" s="57">
        <v>0</v>
      </c>
      <c r="T15" s="57">
        <f>F15</f>
        <v>1.5</v>
      </c>
      <c r="U15" s="57">
        <f t="shared" si="1"/>
        <v>1.5</v>
      </c>
    </row>
    <row r="16" spans="2:17" ht="28.5">
      <c r="B16" s="15"/>
      <c r="C16" s="16"/>
      <c r="D16" s="16"/>
      <c r="E16" s="17"/>
      <c r="F16" s="16"/>
      <c r="G16" s="16"/>
      <c r="H16" s="17"/>
      <c r="I16" s="17"/>
      <c r="J16" s="17"/>
      <c r="K16" s="17"/>
      <c r="L16" s="17"/>
      <c r="M16" s="17"/>
      <c r="N16" s="17"/>
      <c r="O16" s="17"/>
      <c r="P16" s="63"/>
      <c r="Q16" s="61"/>
    </row>
    <row r="17" spans="2:17" ht="28.5">
      <c r="B17" s="15"/>
      <c r="C17" s="16"/>
      <c r="D17" s="16"/>
      <c r="E17" s="17"/>
      <c r="F17" s="16"/>
      <c r="G17" s="16"/>
      <c r="H17" s="17"/>
      <c r="I17" s="17"/>
      <c r="J17" s="17"/>
      <c r="K17" s="17"/>
      <c r="L17" s="17"/>
      <c r="M17" s="17"/>
      <c r="N17" s="17"/>
      <c r="O17" s="17"/>
      <c r="P17" s="63"/>
      <c r="Q17" s="61"/>
    </row>
    <row r="18" spans="2:17" ht="28.5">
      <c r="B18" s="15"/>
      <c r="C18" s="16"/>
      <c r="D18" s="16"/>
      <c r="E18" s="17"/>
      <c r="F18" s="16"/>
      <c r="G18" s="16"/>
      <c r="H18" s="17"/>
      <c r="I18" s="17"/>
      <c r="J18" s="17"/>
      <c r="K18" s="17"/>
      <c r="L18" s="17"/>
      <c r="M18" s="17"/>
      <c r="N18" s="17"/>
      <c r="O18" s="17"/>
      <c r="P18" s="63"/>
      <c r="Q18" s="61"/>
    </row>
    <row r="19" spans="2:17" ht="28.5">
      <c r="B19" s="15"/>
      <c r="C19" s="16"/>
      <c r="D19" s="16"/>
      <c r="E19" s="17"/>
      <c r="F19" s="16"/>
      <c r="G19" s="16"/>
      <c r="H19" s="17"/>
      <c r="I19" s="17"/>
      <c r="J19" s="17"/>
      <c r="K19" s="17"/>
      <c r="L19" s="17"/>
      <c r="M19" s="17"/>
      <c r="N19" s="17"/>
      <c r="O19" s="17"/>
      <c r="P19" s="63"/>
      <c r="Q19" s="61"/>
    </row>
    <row r="20" spans="2:17" ht="28.5">
      <c r="B20" s="15"/>
      <c r="C20" s="16"/>
      <c r="D20" s="16"/>
      <c r="E20" s="17"/>
      <c r="F20" s="16"/>
      <c r="G20" s="16"/>
      <c r="H20" s="17"/>
      <c r="I20" s="17"/>
      <c r="J20" s="17"/>
      <c r="K20" s="17"/>
      <c r="L20" s="17"/>
      <c r="M20" s="17"/>
      <c r="N20" s="17"/>
      <c r="O20" s="17"/>
      <c r="P20" s="63"/>
      <c r="Q20" s="61"/>
    </row>
    <row r="21" spans="2:17" ht="28.5">
      <c r="B21" s="15"/>
      <c r="C21" s="16"/>
      <c r="D21" s="16"/>
      <c r="E21" s="17"/>
      <c r="F21" s="16"/>
      <c r="G21" s="16"/>
      <c r="H21" s="17"/>
      <c r="I21" s="17"/>
      <c r="J21" s="17"/>
      <c r="K21" s="17"/>
      <c r="L21" s="17"/>
      <c r="M21" s="17"/>
      <c r="N21" s="17"/>
      <c r="O21" s="17"/>
      <c r="P21" s="63"/>
      <c r="Q21" s="61"/>
    </row>
    <row r="22" spans="2:17" ht="28.5">
      <c r="B22" s="15"/>
      <c r="C22" s="16"/>
      <c r="D22" s="16"/>
      <c r="E22" s="17"/>
      <c r="F22" s="16"/>
      <c r="G22" s="16"/>
      <c r="H22" s="17"/>
      <c r="I22" s="17"/>
      <c r="J22" s="17"/>
      <c r="K22" s="17"/>
      <c r="L22" s="17"/>
      <c r="M22" s="17"/>
      <c r="N22" s="17"/>
      <c r="O22" s="17"/>
      <c r="P22" s="63"/>
      <c r="Q22" s="61"/>
    </row>
    <row r="23" spans="2:17" ht="28.5">
      <c r="B23" s="15"/>
      <c r="C23" s="16"/>
      <c r="D23" s="16"/>
      <c r="E23" s="17"/>
      <c r="F23" s="16"/>
      <c r="G23" s="16"/>
      <c r="H23" s="17"/>
      <c r="I23" s="17"/>
      <c r="J23" s="17"/>
      <c r="K23" s="17"/>
      <c r="L23" s="17"/>
      <c r="M23" s="17"/>
      <c r="N23" s="17"/>
      <c r="O23" s="17"/>
      <c r="P23" s="63"/>
      <c r="Q23" s="61"/>
    </row>
  </sheetData>
  <sheetProtection password="C764" sheet="1" objects="1" scenarios="1" selectLockedCells="1"/>
  <mergeCells count="5">
    <mergeCell ref="B4:B5"/>
    <mergeCell ref="B6:B11"/>
    <mergeCell ref="B12:B15"/>
    <mergeCell ref="H2:L2"/>
    <mergeCell ref="F3:G3"/>
  </mergeCells>
  <dataValidations count="1">
    <dataValidation type="list" allowBlank="1" showInputMessage="1" showErrorMessage="1" promptTitle="Select Activity Maturity Level" sqref="F4:G15">
      <formula1>$W$4:$W$12</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34"/>
  <sheetViews>
    <sheetView zoomScale="90" zoomScaleNormal="90" zoomScalePageLayoutView="0" workbookViewId="0" topLeftCell="B1">
      <selection activeCell="F24" sqref="F24"/>
    </sheetView>
  </sheetViews>
  <sheetFormatPr defaultColWidth="9.140625" defaultRowHeight="15"/>
  <cols>
    <col min="1" max="1" width="9.140625" style="98" customWidth="1"/>
    <col min="2" max="2" width="12.140625" style="9" customWidth="1"/>
    <col min="3" max="3" width="30.57421875" style="98" customWidth="1"/>
    <col min="4" max="4" width="24.140625" style="98" customWidth="1"/>
    <col min="5" max="5" width="33.140625" style="98" customWidth="1"/>
    <col min="6" max="6" width="28.57421875" style="98" customWidth="1"/>
    <col min="7" max="7" width="36.28125" style="98" customWidth="1"/>
    <col min="8" max="16384" width="9.140625" style="98" customWidth="1"/>
  </cols>
  <sheetData>
    <row r="1" ht="15.75" thickBot="1"/>
    <row r="2" spans="3:7" ht="19.5" thickBot="1">
      <c r="C2" s="179" t="s">
        <v>185</v>
      </c>
      <c r="D2" s="180"/>
      <c r="E2" s="180"/>
      <c r="F2" s="180"/>
      <c r="G2" s="181"/>
    </row>
    <row r="3" spans="2:7" ht="19.5" thickBot="1">
      <c r="B3" s="134" t="s">
        <v>97</v>
      </c>
      <c r="C3" s="43" t="s">
        <v>161</v>
      </c>
      <c r="D3" s="42" t="s">
        <v>162</v>
      </c>
      <c r="E3" s="3" t="s">
        <v>164</v>
      </c>
      <c r="F3" s="3" t="s">
        <v>165</v>
      </c>
      <c r="G3" s="32" t="s">
        <v>166</v>
      </c>
    </row>
    <row r="4" spans="2:7" ht="113.25" thickBot="1">
      <c r="B4" s="137" t="str">
        <f>'Activity Maturity'!C4</f>
        <v>A1</v>
      </c>
      <c r="C4" s="135" t="s">
        <v>28</v>
      </c>
      <c r="D4" s="10" t="s">
        <v>29</v>
      </c>
      <c r="E4" s="10" t="s">
        <v>30</v>
      </c>
      <c r="F4" s="10" t="s">
        <v>49</v>
      </c>
      <c r="G4" s="11" t="s">
        <v>27</v>
      </c>
    </row>
    <row r="5" spans="2:7" ht="169.5" thickBot="1">
      <c r="B5" s="138" t="str">
        <f>'Activity Maturity'!C5</f>
        <v>A2</v>
      </c>
      <c r="C5" s="136" t="s">
        <v>31</v>
      </c>
      <c r="D5" s="12" t="s">
        <v>25</v>
      </c>
      <c r="E5" s="12" t="s">
        <v>33</v>
      </c>
      <c r="F5" s="12" t="s">
        <v>34</v>
      </c>
      <c r="G5" s="13" t="s">
        <v>26</v>
      </c>
    </row>
    <row r="6" spans="2:7" ht="135.75" thickBot="1">
      <c r="B6" s="138" t="str">
        <f>'Activity Maturity'!C6</f>
        <v>A3</v>
      </c>
      <c r="C6" s="136" t="s">
        <v>51</v>
      </c>
      <c r="D6" s="12" t="s">
        <v>52</v>
      </c>
      <c r="E6" s="12" t="s">
        <v>53</v>
      </c>
      <c r="F6" s="12" t="s">
        <v>54</v>
      </c>
      <c r="G6" s="13" t="s">
        <v>55</v>
      </c>
    </row>
    <row r="7" spans="2:7" ht="113.25" thickBot="1">
      <c r="B7" s="138" t="str">
        <f>'Activity Maturity'!C7</f>
        <v>A4</v>
      </c>
      <c r="C7" s="136" t="s">
        <v>57</v>
      </c>
      <c r="D7" s="12" t="s">
        <v>58</v>
      </c>
      <c r="E7" s="12" t="s">
        <v>59</v>
      </c>
      <c r="F7" s="12" t="s">
        <v>60</v>
      </c>
      <c r="G7" s="13" t="s">
        <v>61</v>
      </c>
    </row>
    <row r="8" spans="2:7" ht="113.25" thickBot="1">
      <c r="B8" s="138" t="str">
        <f>'Activity Maturity'!C8</f>
        <v>A5</v>
      </c>
      <c r="C8" s="136" t="s">
        <v>36</v>
      </c>
      <c r="D8" s="12" t="s">
        <v>37</v>
      </c>
      <c r="E8" s="12" t="s">
        <v>38</v>
      </c>
      <c r="F8" s="12" t="s">
        <v>39</v>
      </c>
      <c r="G8" s="13" t="s">
        <v>40</v>
      </c>
    </row>
    <row r="9" spans="2:7" ht="169.5" thickBot="1">
      <c r="B9" s="138" t="str">
        <f>'Activity Maturity'!C9</f>
        <v>A6</v>
      </c>
      <c r="C9" s="136" t="s">
        <v>41</v>
      </c>
      <c r="D9" s="12" t="s">
        <v>63</v>
      </c>
      <c r="E9" s="12" t="s">
        <v>64</v>
      </c>
      <c r="F9" s="12" t="s">
        <v>65</v>
      </c>
      <c r="G9" s="13" t="s">
        <v>42</v>
      </c>
    </row>
    <row r="10" spans="2:7" ht="135.75" thickBot="1">
      <c r="B10" s="138" t="str">
        <f>'Activity Maturity'!C10</f>
        <v>A7</v>
      </c>
      <c r="C10" s="136" t="s">
        <v>44</v>
      </c>
      <c r="D10" s="12" t="s">
        <v>45</v>
      </c>
      <c r="E10" s="12" t="s">
        <v>46</v>
      </c>
      <c r="F10" s="12" t="s">
        <v>47</v>
      </c>
      <c r="G10" s="13" t="s">
        <v>48</v>
      </c>
    </row>
    <row r="11" spans="2:7" ht="124.5" thickBot="1">
      <c r="B11" s="138" t="str">
        <f>'Activity Maturity'!C11</f>
        <v>A8</v>
      </c>
      <c r="C11" s="136" t="s">
        <v>67</v>
      </c>
      <c r="D11" s="12" t="s">
        <v>68</v>
      </c>
      <c r="E11" s="12" t="s">
        <v>69</v>
      </c>
      <c r="F11" s="12" t="s">
        <v>70</v>
      </c>
      <c r="G11" s="13" t="s">
        <v>71</v>
      </c>
    </row>
    <row r="12" spans="2:7" ht="169.5" thickBot="1">
      <c r="B12" s="138" t="str">
        <f>'Activity Maturity'!C12</f>
        <v>A9</v>
      </c>
      <c r="C12" s="136" t="s">
        <v>73</v>
      </c>
      <c r="D12" s="12" t="s">
        <v>74</v>
      </c>
      <c r="E12" s="12" t="s">
        <v>75</v>
      </c>
      <c r="F12" s="12" t="s">
        <v>76</v>
      </c>
      <c r="G12" s="13" t="s">
        <v>77</v>
      </c>
    </row>
    <row r="13" spans="2:7" ht="158.25" thickBot="1">
      <c r="B13" s="138" t="str">
        <f>'Activity Maturity'!C13</f>
        <v>A10</v>
      </c>
      <c r="C13" s="136" t="s">
        <v>79</v>
      </c>
      <c r="D13" s="12" t="s">
        <v>80</v>
      </c>
      <c r="E13" s="12" t="s">
        <v>81</v>
      </c>
      <c r="F13" s="12" t="s">
        <v>82</v>
      </c>
      <c r="G13" s="13" t="s">
        <v>83</v>
      </c>
    </row>
    <row r="14" spans="2:7" ht="90.75" thickBot="1">
      <c r="B14" s="138" t="str">
        <f>'Activity Maturity'!C14</f>
        <v>A11</v>
      </c>
      <c r="C14" s="136" t="s">
        <v>86</v>
      </c>
      <c r="D14" s="12" t="s">
        <v>87</v>
      </c>
      <c r="E14" s="12" t="s">
        <v>93</v>
      </c>
      <c r="F14" s="12" t="s">
        <v>88</v>
      </c>
      <c r="G14" s="13" t="s">
        <v>89</v>
      </c>
    </row>
    <row r="15" spans="2:7" ht="90.75" thickBot="1">
      <c r="B15" s="139" t="str">
        <f>'Activity Maturity'!C15</f>
        <v>A12</v>
      </c>
      <c r="C15" s="136" t="s">
        <v>91</v>
      </c>
      <c r="D15" s="12" t="s">
        <v>92</v>
      </c>
      <c r="E15" s="12" t="s">
        <v>94</v>
      </c>
      <c r="F15" s="12" t="s">
        <v>95</v>
      </c>
      <c r="G15" s="13" t="s">
        <v>96</v>
      </c>
    </row>
    <row r="20" ht="15.75" thickBot="1"/>
    <row r="21" spans="3:7" ht="19.5" thickBot="1">
      <c r="C21" s="179" t="s">
        <v>186</v>
      </c>
      <c r="D21" s="180"/>
      <c r="E21" s="180"/>
      <c r="F21" s="180"/>
      <c r="G21" s="181"/>
    </row>
    <row r="22" spans="2:7" ht="19.5" thickBot="1">
      <c r="B22" s="134" t="s">
        <v>97</v>
      </c>
      <c r="C22" s="43" t="s">
        <v>161</v>
      </c>
      <c r="D22" s="42" t="s">
        <v>162</v>
      </c>
      <c r="E22" s="3" t="s">
        <v>164</v>
      </c>
      <c r="F22" s="3" t="s">
        <v>165</v>
      </c>
      <c r="G22" s="32" t="s">
        <v>166</v>
      </c>
    </row>
    <row r="23" spans="2:7" ht="135">
      <c r="B23" s="138" t="str">
        <f>B4</f>
        <v>A1</v>
      </c>
      <c r="C23" s="147" t="s">
        <v>187</v>
      </c>
      <c r="D23" s="148" t="s">
        <v>188</v>
      </c>
      <c r="E23" s="148" t="s">
        <v>189</v>
      </c>
      <c r="F23" s="148" t="s">
        <v>190</v>
      </c>
      <c r="G23" s="151" t="s">
        <v>191</v>
      </c>
    </row>
    <row r="24" spans="2:7" ht="165">
      <c r="B24" s="138" t="str">
        <f aca="true" t="shared" si="0" ref="B24:B34">B5</f>
        <v>A2</v>
      </c>
      <c r="C24" s="149" t="s">
        <v>192</v>
      </c>
      <c r="D24" s="150" t="s">
        <v>193</v>
      </c>
      <c r="E24" s="150" t="s">
        <v>194</v>
      </c>
      <c r="F24" s="150" t="s">
        <v>195</v>
      </c>
      <c r="G24" s="152" t="s">
        <v>196</v>
      </c>
    </row>
    <row r="25" spans="2:7" ht="90">
      <c r="B25" s="138" t="str">
        <f t="shared" si="0"/>
        <v>A3</v>
      </c>
      <c r="C25" s="149" t="s">
        <v>197</v>
      </c>
      <c r="D25" s="150" t="s">
        <v>198</v>
      </c>
      <c r="E25" s="150" t="s">
        <v>199</v>
      </c>
      <c r="F25" s="150" t="s">
        <v>200</v>
      </c>
      <c r="G25" s="152" t="s">
        <v>201</v>
      </c>
    </row>
    <row r="26" spans="2:7" ht="120">
      <c r="B26" s="138" t="str">
        <f t="shared" si="0"/>
        <v>A4</v>
      </c>
      <c r="C26" s="149" t="s">
        <v>202</v>
      </c>
      <c r="D26" s="150" t="s">
        <v>203</v>
      </c>
      <c r="E26" s="150" t="s">
        <v>204</v>
      </c>
      <c r="F26" s="150" t="s">
        <v>205</v>
      </c>
      <c r="G26" s="152" t="s">
        <v>206</v>
      </c>
    </row>
    <row r="27" spans="2:7" ht="105">
      <c r="B27" s="138" t="str">
        <f t="shared" si="0"/>
        <v>A5</v>
      </c>
      <c r="C27" s="149" t="s">
        <v>207</v>
      </c>
      <c r="D27" s="150" t="s">
        <v>208</v>
      </c>
      <c r="E27" s="150" t="s">
        <v>209</v>
      </c>
      <c r="F27" s="150" t="s">
        <v>210</v>
      </c>
      <c r="G27" s="152" t="s">
        <v>211</v>
      </c>
    </row>
    <row r="28" spans="2:7" ht="105">
      <c r="B28" s="138" t="str">
        <f t="shared" si="0"/>
        <v>A6</v>
      </c>
      <c r="C28" s="149" t="s">
        <v>212</v>
      </c>
      <c r="D28" s="150" t="s">
        <v>213</v>
      </c>
      <c r="E28" s="150" t="s">
        <v>214</v>
      </c>
      <c r="F28" s="150" t="s">
        <v>215</v>
      </c>
      <c r="G28" s="152" t="s">
        <v>216</v>
      </c>
    </row>
    <row r="29" spans="2:7" ht="105">
      <c r="B29" s="138" t="str">
        <f t="shared" si="0"/>
        <v>A7</v>
      </c>
      <c r="C29" s="149" t="s">
        <v>217</v>
      </c>
      <c r="D29" s="150" t="s">
        <v>218</v>
      </c>
      <c r="E29" s="150" t="s">
        <v>219</v>
      </c>
      <c r="F29" s="150" t="s">
        <v>220</v>
      </c>
      <c r="G29" s="152" t="s">
        <v>221</v>
      </c>
    </row>
    <row r="30" spans="2:7" ht="105">
      <c r="B30" s="138" t="str">
        <f t="shared" si="0"/>
        <v>A8</v>
      </c>
      <c r="C30" s="149" t="s">
        <v>222</v>
      </c>
      <c r="D30" s="150" t="s">
        <v>218</v>
      </c>
      <c r="E30" s="150" t="s">
        <v>223</v>
      </c>
      <c r="F30" s="150" t="s">
        <v>224</v>
      </c>
      <c r="G30" s="152" t="s">
        <v>225</v>
      </c>
    </row>
    <row r="31" spans="2:7" ht="45">
      <c r="B31" s="138" t="str">
        <f t="shared" si="0"/>
        <v>A9</v>
      </c>
      <c r="C31" s="149" t="s">
        <v>226</v>
      </c>
      <c r="D31" s="150" t="s">
        <v>227</v>
      </c>
      <c r="E31" s="150" t="s">
        <v>228</v>
      </c>
      <c r="F31" s="150" t="s">
        <v>229</v>
      </c>
      <c r="G31" s="152" t="s">
        <v>230</v>
      </c>
    </row>
    <row r="32" spans="2:7" ht="105">
      <c r="B32" s="138" t="str">
        <f t="shared" si="0"/>
        <v>A10</v>
      </c>
      <c r="C32" s="149" t="s">
        <v>231</v>
      </c>
      <c r="D32" s="150" t="s">
        <v>232</v>
      </c>
      <c r="E32" s="150" t="s">
        <v>233</v>
      </c>
      <c r="F32" s="150" t="s">
        <v>234</v>
      </c>
      <c r="G32" s="152" t="s">
        <v>235</v>
      </c>
    </row>
    <row r="33" spans="2:7" ht="60">
      <c r="B33" s="138" t="str">
        <f t="shared" si="0"/>
        <v>A11</v>
      </c>
      <c r="C33" s="149" t="s">
        <v>236</v>
      </c>
      <c r="D33" s="150" t="s">
        <v>237</v>
      </c>
      <c r="E33" s="150" t="s">
        <v>238</v>
      </c>
      <c r="F33" s="150" t="s">
        <v>239</v>
      </c>
      <c r="G33" s="152" t="s">
        <v>240</v>
      </c>
    </row>
    <row r="34" spans="2:7" ht="45.75" thickBot="1">
      <c r="B34" s="138" t="str">
        <f t="shared" si="0"/>
        <v>A12</v>
      </c>
      <c r="C34" s="153" t="s">
        <v>241</v>
      </c>
      <c r="D34" s="154" t="s">
        <v>242</v>
      </c>
      <c r="E34" s="154" t="s">
        <v>243</v>
      </c>
      <c r="F34" s="154" t="s">
        <v>244</v>
      </c>
      <c r="G34" s="155" t="s">
        <v>245</v>
      </c>
    </row>
  </sheetData>
  <sheetProtection/>
  <mergeCells count="2">
    <mergeCell ref="C2:G2"/>
    <mergeCell ref="C21:G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23"/>
  <sheetViews>
    <sheetView showGridLines="0" showRowColHeaders="0" zoomScalePageLayoutView="0" workbookViewId="0" topLeftCell="A1">
      <selection activeCell="M5" sqref="M5"/>
    </sheetView>
  </sheetViews>
  <sheetFormatPr defaultColWidth="9.140625" defaultRowHeight="15"/>
  <cols>
    <col min="1" max="1" width="2.28125" style="0" customWidth="1"/>
    <col min="2" max="2" width="18.00390625" style="0" customWidth="1"/>
    <col min="3" max="3" width="13.28125" style="0" customWidth="1"/>
  </cols>
  <sheetData>
    <row r="1" ht="50.25" customHeight="1">
      <c r="C1" s="41" t="str">
        <f>CONCATENATE(Identification!B3," Results")</f>
        <v>National Risk Management Preparedness Results</v>
      </c>
    </row>
    <row r="2" ht="15.75" thickBot="1"/>
    <row r="3" spans="2:10" ht="18.75">
      <c r="B3" s="88" t="str">
        <f>Identification!B13</f>
        <v>Country</v>
      </c>
      <c r="C3" s="89" t="str">
        <f>Identification!D13</f>
        <v>Anonymous</v>
      </c>
      <c r="D3" s="90"/>
      <c r="E3" s="90"/>
      <c r="F3" s="90"/>
      <c r="G3" s="90"/>
      <c r="H3" s="90"/>
      <c r="I3" s="90"/>
      <c r="J3" s="91"/>
    </row>
    <row r="4" spans="2:13" ht="15.75" thickBot="1">
      <c r="B4" s="92" t="str">
        <f>Identification!B15</f>
        <v>Organization Type</v>
      </c>
      <c r="C4" s="124" t="str">
        <f>Identification!D15</f>
        <v>National Government / relevant organization (i.e. parliament, ministries, etc.)</v>
      </c>
      <c r="D4" s="93"/>
      <c r="E4" s="93"/>
      <c r="F4" s="93"/>
      <c r="G4" s="93"/>
      <c r="H4" s="93"/>
      <c r="I4" s="93"/>
      <c r="J4" s="94"/>
      <c r="L4" s="115"/>
      <c r="M4" s="115" t="s">
        <v>183</v>
      </c>
    </row>
    <row r="5" spans="2:13" ht="15">
      <c r="B5" s="92" t="str">
        <f>Identification!B16</f>
        <v>Date</v>
      </c>
      <c r="C5" s="125">
        <f>Identification!D16</f>
        <v>40647</v>
      </c>
      <c r="D5" s="93"/>
      <c r="E5" s="93"/>
      <c r="F5" s="93"/>
      <c r="G5" s="93"/>
      <c r="H5" s="93"/>
      <c r="I5" s="93"/>
      <c r="J5" s="94"/>
      <c r="L5" s="116" t="s">
        <v>181</v>
      </c>
      <c r="M5" s="119">
        <f>'Activity Maturity'!U2</f>
        <v>28</v>
      </c>
    </row>
    <row r="6" spans="2:13" ht="15">
      <c r="B6" s="126"/>
      <c r="C6" s="127"/>
      <c r="D6" s="127"/>
      <c r="E6" s="127"/>
      <c r="F6" s="127"/>
      <c r="G6" s="127"/>
      <c r="H6" s="127"/>
      <c r="I6" s="127"/>
      <c r="J6" s="128"/>
      <c r="L6" s="117" t="s">
        <v>182</v>
      </c>
      <c r="M6" s="120">
        <f>'Activity Maturity'!U3</f>
        <v>1</v>
      </c>
    </row>
    <row r="7" spans="2:13" ht="15">
      <c r="B7" s="129"/>
      <c r="C7" s="123"/>
      <c r="D7" s="123"/>
      <c r="E7" s="123"/>
      <c r="F7" s="123"/>
      <c r="G7" s="123"/>
      <c r="H7" s="123"/>
      <c r="I7" s="123"/>
      <c r="J7" s="130"/>
      <c r="L7" s="117" t="str">
        <f>'Activity Maturity'!C4</f>
        <v>A1</v>
      </c>
      <c r="M7" s="120">
        <f>'Activity Maturity'!F4</f>
        <v>1.5</v>
      </c>
    </row>
    <row r="8" spans="2:13" ht="15">
      <c r="B8" s="129"/>
      <c r="C8" s="123"/>
      <c r="D8" s="123"/>
      <c r="E8" s="123"/>
      <c r="F8" s="123"/>
      <c r="G8" s="123"/>
      <c r="H8" s="123"/>
      <c r="I8" s="123"/>
      <c r="J8" s="130"/>
      <c r="L8" s="117" t="str">
        <f>'Activity Maturity'!C5</f>
        <v>A2</v>
      </c>
      <c r="M8" s="120">
        <f>'Activity Maturity'!F5</f>
        <v>2.5</v>
      </c>
    </row>
    <row r="9" spans="2:13" ht="15">
      <c r="B9" s="129"/>
      <c r="C9" s="123"/>
      <c r="D9" s="123"/>
      <c r="E9" s="123"/>
      <c r="F9" s="123"/>
      <c r="G9" s="123"/>
      <c r="H9" s="123"/>
      <c r="I9" s="123"/>
      <c r="J9" s="130"/>
      <c r="L9" s="117" t="str">
        <f>'Activity Maturity'!C6</f>
        <v>A3</v>
      </c>
      <c r="M9" s="120">
        <f>'Activity Maturity'!F6</f>
        <v>2.5</v>
      </c>
    </row>
    <row r="10" spans="2:13" ht="15">
      <c r="B10" s="129"/>
      <c r="C10" s="123"/>
      <c r="D10" s="123"/>
      <c r="E10" s="123"/>
      <c r="F10" s="123"/>
      <c r="G10" s="123"/>
      <c r="H10" s="123"/>
      <c r="I10" s="123"/>
      <c r="J10" s="130"/>
      <c r="L10" s="117" t="str">
        <f>'Activity Maturity'!C7</f>
        <v>A4</v>
      </c>
      <c r="M10" s="120">
        <f>'Activity Maturity'!F7</f>
        <v>1.5</v>
      </c>
    </row>
    <row r="11" spans="2:13" ht="15">
      <c r="B11" s="129"/>
      <c r="C11" s="123"/>
      <c r="D11" s="123"/>
      <c r="E11" s="123"/>
      <c r="F11" s="123"/>
      <c r="G11" s="123"/>
      <c r="H11" s="123"/>
      <c r="I11" s="123"/>
      <c r="J11" s="130"/>
      <c r="L11" s="117" t="str">
        <f>'Activity Maturity'!C8</f>
        <v>A5</v>
      </c>
      <c r="M11" s="120">
        <f>'Activity Maturity'!F8</f>
        <v>1.5</v>
      </c>
    </row>
    <row r="12" spans="2:13" ht="15">
      <c r="B12" s="129"/>
      <c r="C12" s="123"/>
      <c r="D12" s="123"/>
      <c r="E12" s="123"/>
      <c r="F12" s="123"/>
      <c r="G12" s="123"/>
      <c r="H12" s="123"/>
      <c r="I12" s="123"/>
      <c r="J12" s="130"/>
      <c r="L12" s="117" t="str">
        <f>'Activity Maturity'!C9</f>
        <v>A6</v>
      </c>
      <c r="M12" s="120">
        <f>'Activity Maturity'!F9</f>
        <v>2.5</v>
      </c>
    </row>
    <row r="13" spans="2:13" ht="15">
      <c r="B13" s="129"/>
      <c r="C13" s="123"/>
      <c r="D13" s="123"/>
      <c r="E13" s="123"/>
      <c r="F13" s="123"/>
      <c r="G13" s="123"/>
      <c r="H13" s="123"/>
      <c r="I13" s="123"/>
      <c r="J13" s="130"/>
      <c r="L13" s="117" t="str">
        <f>'Activity Maturity'!C10</f>
        <v>A7</v>
      </c>
      <c r="M13" s="120">
        <f>'Activity Maturity'!F10</f>
        <v>1.5</v>
      </c>
    </row>
    <row r="14" spans="2:13" ht="15">
      <c r="B14" s="129"/>
      <c r="C14" s="123"/>
      <c r="D14" s="123"/>
      <c r="E14" s="123"/>
      <c r="F14" s="123"/>
      <c r="G14" s="123"/>
      <c r="H14" s="123"/>
      <c r="I14" s="123"/>
      <c r="J14" s="130"/>
      <c r="L14" s="117" t="str">
        <f>'Activity Maturity'!C11</f>
        <v>A8</v>
      </c>
      <c r="M14" s="120">
        <f>'Activity Maturity'!F11</f>
        <v>1.5</v>
      </c>
    </row>
    <row r="15" spans="2:13" ht="15">
      <c r="B15" s="129"/>
      <c r="C15" s="123"/>
      <c r="D15" s="123"/>
      <c r="E15" s="123"/>
      <c r="F15" s="123"/>
      <c r="G15" s="123"/>
      <c r="H15" s="123"/>
      <c r="I15" s="123"/>
      <c r="J15" s="130"/>
      <c r="L15" s="117" t="str">
        <f>'Activity Maturity'!C12</f>
        <v>A9</v>
      </c>
      <c r="M15" s="120">
        <f>'Activity Maturity'!F12</f>
        <v>3.5</v>
      </c>
    </row>
    <row r="16" spans="2:13" ht="15">
      <c r="B16" s="129"/>
      <c r="C16" s="123"/>
      <c r="D16" s="123"/>
      <c r="E16" s="123"/>
      <c r="F16" s="123"/>
      <c r="G16" s="123"/>
      <c r="H16" s="123"/>
      <c r="I16" s="123"/>
      <c r="J16" s="130"/>
      <c r="L16" s="117" t="str">
        <f>'Activity Maturity'!C13</f>
        <v>A10</v>
      </c>
      <c r="M16" s="120">
        <f>'Activity Maturity'!F13</f>
        <v>1.5</v>
      </c>
    </row>
    <row r="17" spans="2:13" ht="15">
      <c r="B17" s="129"/>
      <c r="C17" s="123"/>
      <c r="D17" s="123"/>
      <c r="E17" s="123"/>
      <c r="F17" s="123"/>
      <c r="G17" s="123"/>
      <c r="H17" s="123"/>
      <c r="I17" s="123"/>
      <c r="J17" s="130"/>
      <c r="L17" s="117" t="str">
        <f>'Activity Maturity'!C14</f>
        <v>A11</v>
      </c>
      <c r="M17" s="120">
        <f>'Activity Maturity'!F14</f>
        <v>1.5</v>
      </c>
    </row>
    <row r="18" spans="2:13" ht="15.75" thickBot="1">
      <c r="B18" s="129"/>
      <c r="C18" s="123"/>
      <c r="D18" s="123"/>
      <c r="E18" s="123"/>
      <c r="F18" s="123"/>
      <c r="G18" s="123"/>
      <c r="H18" s="123"/>
      <c r="I18" s="123"/>
      <c r="J18" s="130"/>
      <c r="L18" s="118" t="str">
        <f>'Activity Maturity'!C15</f>
        <v>A12</v>
      </c>
      <c r="M18" s="121">
        <f>'Activity Maturity'!F15</f>
        <v>1.5</v>
      </c>
    </row>
    <row r="19" spans="2:10" ht="15">
      <c r="B19" s="129"/>
      <c r="C19" s="123"/>
      <c r="D19" s="123"/>
      <c r="E19" s="123"/>
      <c r="F19" s="123"/>
      <c r="G19" s="123"/>
      <c r="H19" s="123"/>
      <c r="I19" s="123"/>
      <c r="J19" s="130"/>
    </row>
    <row r="20" spans="2:10" ht="15">
      <c r="B20" s="129"/>
      <c r="C20" s="123"/>
      <c r="D20" s="123"/>
      <c r="E20" s="123"/>
      <c r="F20" s="123"/>
      <c r="G20" s="123"/>
      <c r="H20" s="123"/>
      <c r="I20" s="123"/>
      <c r="J20" s="130"/>
    </row>
    <row r="21" spans="2:10" ht="15">
      <c r="B21" s="129"/>
      <c r="C21" s="123"/>
      <c r="D21" s="123"/>
      <c r="E21" s="123"/>
      <c r="F21" s="123"/>
      <c r="G21" s="123"/>
      <c r="H21" s="123"/>
      <c r="I21" s="123"/>
      <c r="J21" s="130"/>
    </row>
    <row r="22" spans="2:10" ht="15">
      <c r="B22" s="129"/>
      <c r="C22" s="123"/>
      <c r="D22" s="123"/>
      <c r="E22" s="123"/>
      <c r="F22" s="123"/>
      <c r="G22" s="123"/>
      <c r="H22" s="123"/>
      <c r="I22" s="123"/>
      <c r="J22" s="130"/>
    </row>
    <row r="23" spans="2:10" ht="15">
      <c r="B23" s="131"/>
      <c r="C23" s="132"/>
      <c r="D23" s="132"/>
      <c r="E23" s="132"/>
      <c r="F23" s="132"/>
      <c r="G23" s="132"/>
      <c r="H23" s="132"/>
      <c r="I23" s="132"/>
      <c r="J23" s="133"/>
    </row>
  </sheetData>
  <sheetProtection password="C764" sheet="1" objects="1" scenarios="1" selectLockedCell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37"/>
  <sheetViews>
    <sheetView showGridLines="0" showRowColHeaders="0" zoomScalePageLayoutView="0" workbookViewId="0" topLeftCell="A1">
      <selection activeCell="E17" sqref="E17"/>
    </sheetView>
  </sheetViews>
  <sheetFormatPr defaultColWidth="9.140625" defaultRowHeight="15"/>
  <cols>
    <col min="1" max="1" width="1.7109375" style="0" customWidth="1"/>
    <col min="2" max="2" width="36.57421875" style="0" customWidth="1"/>
    <col min="3" max="3" width="11.28125" style="0" customWidth="1"/>
    <col min="4" max="4" width="8.140625" style="0" customWidth="1"/>
    <col min="5" max="5" width="6.57421875" style="0" customWidth="1"/>
    <col min="6" max="6" width="6.00390625" style="0" customWidth="1"/>
    <col min="7" max="7" width="5.28125" style="0" customWidth="1"/>
    <col min="8" max="8" width="4.7109375" style="0" customWidth="1"/>
    <col min="9" max="9" width="5.28125" style="0" customWidth="1"/>
    <col min="10" max="10" width="5.140625" style="0" customWidth="1"/>
    <col min="11" max="11" width="4.7109375" style="0" customWidth="1"/>
    <col min="12" max="12" width="4.8515625" style="0" customWidth="1"/>
    <col min="13" max="14" width="5.140625" style="0" customWidth="1"/>
    <col min="15" max="15" width="2.57421875" style="0" customWidth="1"/>
    <col min="16" max="16" width="17.28125" style="0" customWidth="1"/>
    <col min="17" max="17" width="10.7109375" style="0" bestFit="1" customWidth="1"/>
  </cols>
  <sheetData>
    <row r="1" ht="43.5" customHeight="1" thickBot="1">
      <c r="C1" s="41" t="s">
        <v>175</v>
      </c>
    </row>
    <row r="2" spans="5:14" ht="15.75" thickBot="1">
      <c r="E2" s="182" t="s">
        <v>173</v>
      </c>
      <c r="F2" s="183"/>
      <c r="G2" s="183"/>
      <c r="H2" s="183"/>
      <c r="I2" s="183"/>
      <c r="J2" s="183"/>
      <c r="K2" s="183"/>
      <c r="L2" s="183"/>
      <c r="M2" s="183"/>
      <c r="N2" s="184"/>
    </row>
    <row r="3" spans="3:14" ht="15.75" thickBot="1">
      <c r="C3" s="68" t="s">
        <v>171</v>
      </c>
      <c r="D3" s="69" t="s">
        <v>172</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row>
    <row r="4" spans="2:18" ht="15.75" thickBot="1">
      <c r="B4" s="70" t="s">
        <v>104</v>
      </c>
      <c r="C4" s="46"/>
      <c r="D4" s="50">
        <f>E4</f>
        <v>28</v>
      </c>
      <c r="E4" s="74">
        <f>'Activity Maturity'!U2</f>
        <v>28</v>
      </c>
      <c r="F4" s="74">
        <f>E4</f>
        <v>28</v>
      </c>
      <c r="G4" s="74">
        <f>F4</f>
        <v>28</v>
      </c>
      <c r="H4" s="74"/>
      <c r="I4" s="74"/>
      <c r="J4" s="74"/>
      <c r="K4" s="74"/>
      <c r="L4" s="74"/>
      <c r="M4" s="74"/>
      <c r="N4" s="74"/>
      <c r="R4" s="115" t="s">
        <v>183</v>
      </c>
    </row>
    <row r="5" spans="2:18" ht="15.75" thickBot="1">
      <c r="B5" s="70" t="s">
        <v>170</v>
      </c>
      <c r="C5" s="46"/>
      <c r="D5" s="50">
        <f>E5</f>
        <v>1</v>
      </c>
      <c r="E5" s="75">
        <f>'Activity Maturity'!U3</f>
        <v>1</v>
      </c>
      <c r="F5" s="75">
        <f>E5</f>
        <v>1</v>
      </c>
      <c r="G5" s="75">
        <f>F5</f>
        <v>1</v>
      </c>
      <c r="H5" s="75"/>
      <c r="I5" s="75"/>
      <c r="J5" s="75"/>
      <c r="K5" s="75"/>
      <c r="L5" s="75"/>
      <c r="M5" s="75"/>
      <c r="N5" s="75"/>
      <c r="Q5" s="116" t="s">
        <v>181</v>
      </c>
      <c r="R5" s="120">
        <f>D4</f>
        <v>28</v>
      </c>
    </row>
    <row r="6" spans="2:18" ht="15">
      <c r="B6" s="66" t="str">
        <f>'Activity Maturity'!Q4</f>
        <v>A1: Set the Vision</v>
      </c>
      <c r="C6" s="45">
        <f aca="true" t="shared" si="1" ref="C6:C17">COUNT(E6:N6)</f>
        <v>3</v>
      </c>
      <c r="D6" s="47">
        <f>SUM(E6:N6)/C6</f>
        <v>1.8333333333333333</v>
      </c>
      <c r="E6" s="76">
        <v>1.5</v>
      </c>
      <c r="F6" s="76">
        <v>1.5</v>
      </c>
      <c r="G6" s="76">
        <v>2.5</v>
      </c>
      <c r="H6" s="76"/>
      <c r="I6" s="76"/>
      <c r="J6" s="76"/>
      <c r="K6" s="76"/>
      <c r="L6" s="76"/>
      <c r="M6" s="76"/>
      <c r="N6" s="76"/>
      <c r="Q6" s="117" t="str">
        <f>Analysis!L7</f>
        <v>A1</v>
      </c>
      <c r="R6" s="122">
        <f aca="true" t="shared" si="2" ref="R6:R17">D6</f>
        <v>1.8333333333333333</v>
      </c>
    </row>
    <row r="7" spans="2:18" ht="15">
      <c r="B7" s="66" t="str">
        <f>'Activity Maturity'!Q5</f>
        <v>A2: Establish NRM Organisation</v>
      </c>
      <c r="C7" s="65">
        <f t="shared" si="1"/>
        <v>3</v>
      </c>
      <c r="D7" s="48">
        <f aca="true" t="shared" si="3" ref="D7:D17">SUM(E7:N7)/C7</f>
        <v>2.5</v>
      </c>
      <c r="E7" s="76">
        <v>2.5</v>
      </c>
      <c r="F7" s="76">
        <v>2.5</v>
      </c>
      <c r="G7" s="76">
        <v>2.5</v>
      </c>
      <c r="H7" s="76"/>
      <c r="I7" s="76"/>
      <c r="J7" s="76"/>
      <c r="K7" s="76"/>
      <c r="L7" s="76"/>
      <c r="M7" s="76"/>
      <c r="N7" s="76"/>
      <c r="Q7" s="117" t="str">
        <f>Analysis!L8</f>
        <v>A2</v>
      </c>
      <c r="R7" s="122">
        <f t="shared" si="2"/>
        <v>2.5</v>
      </c>
    </row>
    <row r="8" spans="2:18" ht="15">
      <c r="B8" s="66" t="str">
        <f>'Activity Maturity'!Q6</f>
        <v>A3: Support and regulate</v>
      </c>
      <c r="C8" s="65">
        <f t="shared" si="1"/>
        <v>3</v>
      </c>
      <c r="D8" s="48">
        <f t="shared" si="3"/>
        <v>2.5</v>
      </c>
      <c r="E8" s="76">
        <v>2.5</v>
      </c>
      <c r="F8" s="76">
        <v>2.5</v>
      </c>
      <c r="G8" s="76">
        <v>2.5</v>
      </c>
      <c r="H8" s="76"/>
      <c r="I8" s="76"/>
      <c r="J8" s="76"/>
      <c r="K8" s="76"/>
      <c r="L8" s="76"/>
      <c r="M8" s="76"/>
      <c r="N8" s="76"/>
      <c r="Q8" s="117" t="str">
        <f>Analysis!L9</f>
        <v>A3</v>
      </c>
      <c r="R8" s="122">
        <f t="shared" si="2"/>
        <v>2.5</v>
      </c>
    </row>
    <row r="9" spans="2:18" ht="15">
      <c r="B9" s="66" t="str">
        <f>'Activity Maturity'!Q7</f>
        <v>A4: Promote Awareness</v>
      </c>
      <c r="C9" s="65">
        <f t="shared" si="1"/>
        <v>3</v>
      </c>
      <c r="D9" s="48">
        <f t="shared" si="3"/>
        <v>2</v>
      </c>
      <c r="E9" s="76">
        <v>1.5</v>
      </c>
      <c r="F9" s="76">
        <v>1.5</v>
      </c>
      <c r="G9" s="76">
        <v>3</v>
      </c>
      <c r="H9" s="76"/>
      <c r="I9" s="76"/>
      <c r="J9" s="76"/>
      <c r="K9" s="76"/>
      <c r="L9" s="76"/>
      <c r="M9" s="76"/>
      <c r="N9" s="76"/>
      <c r="Q9" s="117" t="str">
        <f>Analysis!L10</f>
        <v>A4</v>
      </c>
      <c r="R9" s="122">
        <f t="shared" si="2"/>
        <v>2</v>
      </c>
    </row>
    <row r="10" spans="2:18" ht="15">
      <c r="B10" s="66" t="str">
        <f>'Activity Maturity'!Q8</f>
        <v>A5: Provide necessary information</v>
      </c>
      <c r="C10" s="65">
        <f t="shared" si="1"/>
        <v>3</v>
      </c>
      <c r="D10" s="48">
        <f t="shared" si="3"/>
        <v>2</v>
      </c>
      <c r="E10" s="76">
        <v>1.5</v>
      </c>
      <c r="F10" s="76">
        <v>1.5</v>
      </c>
      <c r="G10" s="76">
        <v>3</v>
      </c>
      <c r="H10" s="76"/>
      <c r="I10" s="76"/>
      <c r="J10" s="76"/>
      <c r="K10" s="76"/>
      <c r="L10" s="76"/>
      <c r="M10" s="76"/>
      <c r="N10" s="76"/>
      <c r="Q10" s="117" t="str">
        <f>Analysis!L11</f>
        <v>A5</v>
      </c>
      <c r="R10" s="122">
        <f t="shared" si="2"/>
        <v>2</v>
      </c>
    </row>
    <row r="11" spans="2:18" ht="15">
      <c r="B11" s="66" t="str">
        <f>'Activity Maturity'!Q9</f>
        <v>A6: Use of NRM standards</v>
      </c>
      <c r="C11" s="65">
        <f t="shared" si="1"/>
        <v>3</v>
      </c>
      <c r="D11" s="48">
        <f t="shared" si="3"/>
        <v>2.8333333333333335</v>
      </c>
      <c r="E11" s="76">
        <v>3</v>
      </c>
      <c r="F11" s="76">
        <v>2.5</v>
      </c>
      <c r="G11" s="76">
        <v>3</v>
      </c>
      <c r="H11" s="76"/>
      <c r="I11" s="76"/>
      <c r="J11" s="76"/>
      <c r="K11" s="76"/>
      <c r="L11" s="76"/>
      <c r="M11" s="76"/>
      <c r="N11" s="76"/>
      <c r="Q11" s="117" t="str">
        <f>Analysis!L12</f>
        <v>A6</v>
      </c>
      <c r="R11" s="122">
        <f t="shared" si="2"/>
        <v>2.8333333333333335</v>
      </c>
    </row>
    <row r="12" spans="2:18" ht="15">
      <c r="B12" s="66" t="str">
        <f>'Activity Maturity'!Q10</f>
        <v>A7: Foster collaboration</v>
      </c>
      <c r="C12" s="65">
        <f t="shared" si="1"/>
        <v>3</v>
      </c>
      <c r="D12" s="48">
        <f t="shared" si="3"/>
        <v>2</v>
      </c>
      <c r="E12" s="76">
        <v>1.5</v>
      </c>
      <c r="F12" s="76">
        <v>1.5</v>
      </c>
      <c r="G12" s="76">
        <v>3</v>
      </c>
      <c r="H12" s="76"/>
      <c r="I12" s="76"/>
      <c r="J12" s="76"/>
      <c r="K12" s="76"/>
      <c r="L12" s="76"/>
      <c r="M12" s="76"/>
      <c r="N12" s="76"/>
      <c r="Q12" s="117" t="str">
        <f>Analysis!L13</f>
        <v>A7</v>
      </c>
      <c r="R12" s="122">
        <f t="shared" si="2"/>
        <v>2</v>
      </c>
    </row>
    <row r="13" spans="2:18" ht="15">
      <c r="B13" s="66" t="str">
        <f>'Activity Maturity'!Q11</f>
        <v>A8: Monitor effectiveness</v>
      </c>
      <c r="C13" s="65">
        <f t="shared" si="1"/>
        <v>3</v>
      </c>
      <c r="D13" s="48">
        <f t="shared" si="3"/>
        <v>2</v>
      </c>
      <c r="E13" s="76">
        <v>1.5</v>
      </c>
      <c r="F13" s="76">
        <v>1.5</v>
      </c>
      <c r="G13" s="76">
        <v>3</v>
      </c>
      <c r="H13" s="76"/>
      <c r="I13" s="76"/>
      <c r="J13" s="76"/>
      <c r="K13" s="76"/>
      <c r="L13" s="76"/>
      <c r="M13" s="76"/>
      <c r="N13" s="76"/>
      <c r="Q13" s="117" t="str">
        <f>Analysis!L14</f>
        <v>A8</v>
      </c>
      <c r="R13" s="122">
        <f t="shared" si="2"/>
        <v>2</v>
      </c>
    </row>
    <row r="14" spans="2:18" ht="15">
      <c r="B14" s="66" t="str">
        <f>'Activity Maturity'!Q12</f>
        <v>A9: Analysis of errors</v>
      </c>
      <c r="C14" s="65">
        <f t="shared" si="1"/>
        <v>3</v>
      </c>
      <c r="D14" s="48">
        <f t="shared" si="3"/>
        <v>2.6666666666666665</v>
      </c>
      <c r="E14" s="76">
        <v>1.5</v>
      </c>
      <c r="F14" s="76">
        <v>3.5</v>
      </c>
      <c r="G14" s="76">
        <v>3</v>
      </c>
      <c r="H14" s="76"/>
      <c r="I14" s="76"/>
      <c r="J14" s="76"/>
      <c r="K14" s="76"/>
      <c r="L14" s="76"/>
      <c r="M14" s="76"/>
      <c r="N14" s="76"/>
      <c r="Q14" s="117" t="str">
        <f>Analysis!L15</f>
        <v>A9</v>
      </c>
      <c r="R14" s="122">
        <f t="shared" si="2"/>
        <v>2.6666666666666665</v>
      </c>
    </row>
    <row r="15" spans="2:18" ht="15">
      <c r="B15" s="66" t="str">
        <f>'Activity Maturity'!Q13</f>
        <v>A10: Review effectiveness</v>
      </c>
      <c r="C15" s="65">
        <f t="shared" si="1"/>
        <v>3</v>
      </c>
      <c r="D15" s="48">
        <f t="shared" si="3"/>
        <v>2</v>
      </c>
      <c r="E15" s="76">
        <v>1.5</v>
      </c>
      <c r="F15" s="76">
        <v>1.5</v>
      </c>
      <c r="G15" s="76">
        <v>3</v>
      </c>
      <c r="H15" s="76"/>
      <c r="I15" s="76"/>
      <c r="J15" s="76"/>
      <c r="K15" s="76"/>
      <c r="L15" s="76"/>
      <c r="M15" s="76"/>
      <c r="N15" s="76"/>
      <c r="Q15" s="117" t="str">
        <f>Analysis!L16</f>
        <v>A10</v>
      </c>
      <c r="R15" s="122">
        <f t="shared" si="2"/>
        <v>2</v>
      </c>
    </row>
    <row r="16" spans="2:18" ht="15">
      <c r="B16" s="66" t="str">
        <f>'Activity Maturity'!Q14</f>
        <v>A11: Report on NRM process maturity</v>
      </c>
      <c r="C16" s="65">
        <f t="shared" si="1"/>
        <v>3</v>
      </c>
      <c r="D16" s="48">
        <f t="shared" si="3"/>
        <v>2</v>
      </c>
      <c r="E16" s="76">
        <v>1.5</v>
      </c>
      <c r="F16" s="76">
        <v>1.5</v>
      </c>
      <c r="G16" s="76">
        <v>3</v>
      </c>
      <c r="H16" s="76"/>
      <c r="I16" s="76"/>
      <c r="J16" s="76"/>
      <c r="K16" s="76"/>
      <c r="L16" s="76"/>
      <c r="M16" s="76"/>
      <c r="N16" s="76"/>
      <c r="Q16" s="117" t="str">
        <f>Analysis!L17</f>
        <v>A11</v>
      </c>
      <c r="R16" s="122">
        <f t="shared" si="2"/>
        <v>2</v>
      </c>
    </row>
    <row r="17" spans="2:18" ht="15.75" thickBot="1">
      <c r="B17" s="67" t="str">
        <f>'Activity Maturity'!Q15</f>
        <v>A12: Suggest actions to improve process</v>
      </c>
      <c r="C17" s="46">
        <f t="shared" si="1"/>
        <v>3</v>
      </c>
      <c r="D17" s="49">
        <f t="shared" si="3"/>
        <v>2</v>
      </c>
      <c r="E17" s="77">
        <v>1.5</v>
      </c>
      <c r="F17" s="77">
        <v>1.5</v>
      </c>
      <c r="G17" s="77">
        <v>3</v>
      </c>
      <c r="H17" s="77"/>
      <c r="I17" s="77"/>
      <c r="J17" s="77"/>
      <c r="K17" s="77"/>
      <c r="L17" s="77"/>
      <c r="M17" s="77"/>
      <c r="N17" s="77"/>
      <c r="Q17" s="117" t="str">
        <f>Analysis!L18</f>
        <v>A12</v>
      </c>
      <c r="R17" s="122">
        <f t="shared" si="2"/>
        <v>2</v>
      </c>
    </row>
    <row r="18" ht="15.75" thickBot="1"/>
    <row r="19" spans="2:14" ht="18.75">
      <c r="B19" s="88" t="str">
        <f>Identification!B13</f>
        <v>Country</v>
      </c>
      <c r="C19" s="89" t="str">
        <f>VLOOKUP(D4,Identification!F11:G38,2,FALSE)</f>
        <v>Anonymous</v>
      </c>
      <c r="D19" s="90"/>
      <c r="E19" s="90"/>
      <c r="F19" s="90"/>
      <c r="G19" s="90"/>
      <c r="H19" s="90"/>
      <c r="I19" s="90"/>
      <c r="J19" s="90"/>
      <c r="K19" s="90"/>
      <c r="L19" s="90"/>
      <c r="M19" s="90"/>
      <c r="N19" s="91"/>
    </row>
    <row r="20" spans="2:14" ht="15">
      <c r="B20" s="92" t="str">
        <f>Identification!B15</f>
        <v>Organization Type</v>
      </c>
      <c r="C20" s="124" t="str">
        <f>VLOOKUP(D5,Identification!I11:J14,2,FALSE)</f>
        <v>National Government / relevant organization (i.e. parliament, ministries, etc.)</v>
      </c>
      <c r="D20" s="93"/>
      <c r="E20" s="93"/>
      <c r="F20" s="93"/>
      <c r="G20" s="93"/>
      <c r="H20" s="93"/>
      <c r="I20" s="93"/>
      <c r="J20" s="93"/>
      <c r="K20" s="93"/>
      <c r="L20" s="93"/>
      <c r="M20" s="93"/>
      <c r="N20" s="94"/>
    </row>
    <row r="21" spans="2:14" ht="15.75" thickBot="1">
      <c r="B21" s="95" t="str">
        <f>Identification!B16</f>
        <v>Date</v>
      </c>
      <c r="C21" s="185">
        <f ca="1">TODAY()</f>
        <v>40647</v>
      </c>
      <c r="D21" s="185"/>
      <c r="E21" s="96"/>
      <c r="F21" s="96"/>
      <c r="G21" s="96"/>
      <c r="H21" s="96"/>
      <c r="I21" s="96"/>
      <c r="J21" s="96"/>
      <c r="K21" s="96"/>
      <c r="L21" s="96"/>
      <c r="M21" s="96"/>
      <c r="N21" s="97"/>
    </row>
    <row r="25" spans="2:6" ht="15">
      <c r="B25" s="78"/>
      <c r="C25" s="79" t="s">
        <v>174</v>
      </c>
      <c r="D25" s="79" t="s">
        <v>157</v>
      </c>
      <c r="E25" s="79" t="s">
        <v>158</v>
      </c>
      <c r="F25" s="79" t="s">
        <v>159</v>
      </c>
    </row>
    <row r="26" spans="2:6" ht="15">
      <c r="B26" s="78">
        <v>1</v>
      </c>
      <c r="C26" s="80">
        <f>D6</f>
        <v>1.8333333333333333</v>
      </c>
      <c r="D26" s="80">
        <f>D6</f>
        <v>1.8333333333333333</v>
      </c>
      <c r="E26" s="80">
        <v>0</v>
      </c>
      <c r="F26" s="80">
        <v>0</v>
      </c>
    </row>
    <row r="27" spans="2:6" ht="15">
      <c r="B27" s="78">
        <f>B26+1</f>
        <v>2</v>
      </c>
      <c r="C27" s="80">
        <f aca="true" t="shared" si="4" ref="C27:C37">D7</f>
        <v>2.5</v>
      </c>
      <c r="D27" s="80">
        <f>D7</f>
        <v>2.5</v>
      </c>
      <c r="E27" s="80">
        <v>0</v>
      </c>
      <c r="F27" s="80">
        <v>0</v>
      </c>
    </row>
    <row r="28" spans="2:6" ht="15">
      <c r="B28" s="78">
        <f aca="true" t="shared" si="5" ref="B28:B37">B27+1</f>
        <v>3</v>
      </c>
      <c r="C28" s="80">
        <f t="shared" si="4"/>
        <v>2.5</v>
      </c>
      <c r="D28" s="80">
        <v>0</v>
      </c>
      <c r="E28" s="80">
        <f aca="true" t="shared" si="6" ref="E28:E33">D8</f>
        <v>2.5</v>
      </c>
      <c r="F28" s="80">
        <v>0</v>
      </c>
    </row>
    <row r="29" spans="2:6" ht="15">
      <c r="B29" s="78">
        <f t="shared" si="5"/>
        <v>4</v>
      </c>
      <c r="C29" s="80">
        <f t="shared" si="4"/>
        <v>2</v>
      </c>
      <c r="D29" s="80">
        <v>0</v>
      </c>
      <c r="E29" s="80">
        <f t="shared" si="6"/>
        <v>2</v>
      </c>
      <c r="F29" s="80">
        <v>0</v>
      </c>
    </row>
    <row r="30" spans="2:6" ht="15">
      <c r="B30" s="78">
        <f t="shared" si="5"/>
        <v>5</v>
      </c>
      <c r="C30" s="80">
        <f t="shared" si="4"/>
        <v>2</v>
      </c>
      <c r="D30" s="80">
        <v>0</v>
      </c>
      <c r="E30" s="80">
        <f t="shared" si="6"/>
        <v>2</v>
      </c>
      <c r="F30" s="80">
        <v>0</v>
      </c>
    </row>
    <row r="31" spans="2:6" ht="15">
      <c r="B31" s="78">
        <f t="shared" si="5"/>
        <v>6</v>
      </c>
      <c r="C31" s="80">
        <f t="shared" si="4"/>
        <v>2.8333333333333335</v>
      </c>
      <c r="D31" s="80">
        <v>0</v>
      </c>
      <c r="E31" s="80">
        <f t="shared" si="6"/>
        <v>2.8333333333333335</v>
      </c>
      <c r="F31" s="80">
        <v>0</v>
      </c>
    </row>
    <row r="32" spans="2:6" ht="15">
      <c r="B32" s="78">
        <f t="shared" si="5"/>
        <v>7</v>
      </c>
      <c r="C32" s="80">
        <f t="shared" si="4"/>
        <v>2</v>
      </c>
      <c r="D32" s="80">
        <v>0</v>
      </c>
      <c r="E32" s="80">
        <f t="shared" si="6"/>
        <v>2</v>
      </c>
      <c r="F32" s="80">
        <v>0</v>
      </c>
    </row>
    <row r="33" spans="2:6" ht="15">
      <c r="B33" s="78">
        <f t="shared" si="5"/>
        <v>8</v>
      </c>
      <c r="C33" s="80">
        <f t="shared" si="4"/>
        <v>2</v>
      </c>
      <c r="D33" s="80">
        <v>0</v>
      </c>
      <c r="E33" s="80">
        <f t="shared" si="6"/>
        <v>2</v>
      </c>
      <c r="F33" s="80">
        <v>0</v>
      </c>
    </row>
    <row r="34" spans="2:6" ht="15">
      <c r="B34" s="78">
        <f t="shared" si="5"/>
        <v>9</v>
      </c>
      <c r="C34" s="80">
        <f t="shared" si="4"/>
        <v>2.6666666666666665</v>
      </c>
      <c r="D34" s="80">
        <v>0</v>
      </c>
      <c r="E34" s="80">
        <v>0</v>
      </c>
      <c r="F34" s="80">
        <f>D14</f>
        <v>2.6666666666666665</v>
      </c>
    </row>
    <row r="35" spans="2:6" ht="15">
      <c r="B35" s="78">
        <f t="shared" si="5"/>
        <v>10</v>
      </c>
      <c r="C35" s="80">
        <f t="shared" si="4"/>
        <v>2</v>
      </c>
      <c r="D35" s="80">
        <v>0</v>
      </c>
      <c r="E35" s="80">
        <v>0</v>
      </c>
      <c r="F35" s="80">
        <f>D15</f>
        <v>2</v>
      </c>
    </row>
    <row r="36" spans="2:6" ht="15">
      <c r="B36" s="78">
        <f t="shared" si="5"/>
        <v>11</v>
      </c>
      <c r="C36" s="80">
        <f t="shared" si="4"/>
        <v>2</v>
      </c>
      <c r="D36" s="80">
        <v>0</v>
      </c>
      <c r="E36" s="80">
        <v>0</v>
      </c>
      <c r="F36" s="80">
        <f>D16</f>
        <v>2</v>
      </c>
    </row>
    <row r="37" spans="2:6" ht="15">
      <c r="B37" s="78">
        <f t="shared" si="5"/>
        <v>12</v>
      </c>
      <c r="C37" s="80">
        <f t="shared" si="4"/>
        <v>2</v>
      </c>
      <c r="D37" s="80">
        <v>0</v>
      </c>
      <c r="E37" s="80">
        <v>0</v>
      </c>
      <c r="F37" s="80">
        <f>D17</f>
        <v>2</v>
      </c>
    </row>
  </sheetData>
  <sheetProtection password="C764" sheet="1" objects="1" scenarios="1" selectLockedCells="1"/>
  <mergeCells count="2">
    <mergeCell ref="E2:N2"/>
    <mergeCell ref="C21:D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20"/>
  <sheetViews>
    <sheetView showGridLines="0" showRowColHeaders="0" tabSelected="1" zoomScale="80" zoomScaleNormal="80" zoomScalePageLayoutView="0" workbookViewId="0" topLeftCell="A1">
      <selection activeCell="E17" sqref="E17"/>
    </sheetView>
  </sheetViews>
  <sheetFormatPr defaultColWidth="9.140625" defaultRowHeight="15"/>
  <cols>
    <col min="1" max="1" width="2.00390625" style="0" customWidth="1"/>
    <col min="2" max="2" width="37.7109375" style="0" customWidth="1"/>
    <col min="3" max="3" width="7.8515625" style="0" customWidth="1"/>
    <col min="4" max="4" width="8.421875" style="0" customWidth="1"/>
    <col min="5" max="5" width="13.57421875" style="0" customWidth="1"/>
    <col min="6" max="6" width="14.57421875" style="0" customWidth="1"/>
    <col min="7" max="7" width="14.140625" style="0" customWidth="1"/>
    <col min="8" max="8" width="14.57421875" style="0" customWidth="1"/>
    <col min="9" max="9" width="14.140625" style="0" customWidth="1"/>
    <col min="10" max="10" width="13.8515625" style="0" customWidth="1"/>
    <col min="11" max="11" width="14.7109375" style="0" customWidth="1"/>
    <col min="12" max="12" width="14.8515625" style="0" customWidth="1"/>
    <col min="13" max="13" width="12.8515625" style="0" customWidth="1"/>
    <col min="14" max="14" width="15.140625" style="0" customWidth="1"/>
  </cols>
  <sheetData>
    <row r="1" ht="51.75" customHeight="1" thickBot="1">
      <c r="C1" s="41" t="s">
        <v>176</v>
      </c>
    </row>
    <row r="2" spans="5:14" ht="15.75" thickBot="1">
      <c r="E2" s="182" t="s">
        <v>178</v>
      </c>
      <c r="F2" s="183"/>
      <c r="G2" s="183"/>
      <c r="H2" s="183"/>
      <c r="I2" s="183"/>
      <c r="J2" s="183"/>
      <c r="K2" s="183"/>
      <c r="L2" s="183"/>
      <c r="M2" s="183"/>
      <c r="N2" s="184"/>
    </row>
    <row r="3" spans="3:16" ht="15.75" thickBot="1">
      <c r="C3" s="68" t="s">
        <v>180</v>
      </c>
      <c r="D3" s="69" t="s">
        <v>179</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c r="P3" s="105">
        <v>0</v>
      </c>
    </row>
    <row r="4" spans="2:14" ht="15.75" thickBot="1">
      <c r="B4" s="70" t="s">
        <v>177</v>
      </c>
      <c r="C4" s="46"/>
      <c r="D4" s="50"/>
      <c r="E4" s="74">
        <v>28</v>
      </c>
      <c r="F4" s="74">
        <v>28</v>
      </c>
      <c r="G4" s="74">
        <v>28</v>
      </c>
      <c r="H4" s="102">
        <v>28</v>
      </c>
      <c r="I4" s="102">
        <f aca="true" ca="1" t="shared" si="1" ref="I4:N4">IF($P$3=1,INT(RAND()*27+1),"")</f>
      </c>
      <c r="J4" s="102">
        <f ca="1" t="shared" si="1"/>
      </c>
      <c r="K4" s="102">
        <f ca="1" t="shared" si="1"/>
      </c>
      <c r="L4" s="102">
        <f ca="1" t="shared" si="1"/>
      </c>
      <c r="M4" s="102">
        <f ca="1" t="shared" si="1"/>
      </c>
      <c r="N4" s="102">
        <f ca="1" t="shared" si="1"/>
      </c>
    </row>
    <row r="5" spans="2:14" s="98" customFormat="1" ht="15.75" thickBot="1">
      <c r="B5" s="101" t="s">
        <v>104</v>
      </c>
      <c r="C5" s="99"/>
      <c r="D5" s="100"/>
      <c r="E5" s="104" t="str">
        <f>IF(E4&gt;0,VLOOKUP(E4,Identification!$F$11:$G$38,2,FALSE),"Available")</f>
        <v>Anonymous</v>
      </c>
      <c r="F5" s="104" t="str">
        <f>IF(F4&gt;0,VLOOKUP(F4,Identification!$F$11:$G$38,2,FALSE),"Available")</f>
        <v>Anonymous</v>
      </c>
      <c r="G5" s="104" t="str">
        <f>IF(G4&gt;0,VLOOKUP(G4,Identification!$F$11:$G$38,2,FALSE),"Available")</f>
        <v>Anonymous</v>
      </c>
      <c r="H5" s="104" t="str">
        <f>IF(H4&gt;0,VLOOKUP(H4,Identification!$F$11:$G$38,2,FALSE),"Available")</f>
        <v>Anonymous</v>
      </c>
      <c r="I5" s="104" t="str">
        <f>IF(I4&lt;&gt;"",VLOOKUP(I4,Identification!$F$11:$G$38,2,FALSE),"Available")</f>
        <v>Available</v>
      </c>
      <c r="J5" s="104" t="str">
        <f>IF(J4&lt;&gt;"",VLOOKUP(J4,Identification!$F$11:$G$38,2,FALSE),"Available")</f>
        <v>Available</v>
      </c>
      <c r="K5" s="104" t="str">
        <f>IF(K4&lt;&gt;"",VLOOKUP(K4,Identification!$F$11:$G$38,2,FALSE),"Available")</f>
        <v>Available</v>
      </c>
      <c r="L5" s="104" t="str">
        <f>IF(L4&lt;&gt;"",VLOOKUP(L4,Identification!$F$11:$G$38,2,FALSE),"Available")</f>
        <v>Available</v>
      </c>
      <c r="M5" s="104" t="str">
        <f>IF(M4&lt;&gt;"",VLOOKUP(M4,Identification!$F$11:$G$38,2,FALSE),"Available")</f>
        <v>Available</v>
      </c>
      <c r="N5" s="104" t="str">
        <f>IF(N4&lt;&gt;"",VLOOKUP(N4,Identification!$F$11:$G$38,2,FALSE),"Available")</f>
        <v>Available</v>
      </c>
    </row>
    <row r="6" spans="2:14" ht="15">
      <c r="B6" s="66" t="str">
        <f>'Activity Maturity'!Q4</f>
        <v>A1: Set the Vision</v>
      </c>
      <c r="C6" s="45">
        <f aca="true" t="shared" si="2" ref="C6:C17">COUNT(E6:N6)</f>
        <v>4</v>
      </c>
      <c r="D6" s="47">
        <f>SUM(E6:N6)/C6</f>
        <v>3.166666666666667</v>
      </c>
      <c r="E6" s="107">
        <v>3.8333333333333335</v>
      </c>
      <c r="F6" s="110">
        <v>2.5</v>
      </c>
      <c r="G6" s="81">
        <v>4.5</v>
      </c>
      <c r="H6" s="107">
        <v>1.8333333333333333</v>
      </c>
      <c r="I6" s="103">
        <f aca="true" ca="1" t="shared" si="3" ref="I6:N17">IF($P$3=1,INT(RAND()*5+1),"")</f>
      </c>
      <c r="J6" s="103">
        <f ca="1" t="shared" si="3"/>
      </c>
      <c r="K6" s="103">
        <f ca="1" t="shared" si="3"/>
      </c>
      <c r="L6" s="103">
        <f ca="1" t="shared" si="3"/>
      </c>
      <c r="M6" s="103">
        <f ca="1" t="shared" si="3"/>
      </c>
      <c r="N6" s="103">
        <f ca="1" t="shared" si="3"/>
      </c>
    </row>
    <row r="7" spans="2:14" ht="15">
      <c r="B7" s="66" t="str">
        <f>'Activity Maturity'!Q5</f>
        <v>A2: Establish NRM Organisation</v>
      </c>
      <c r="C7" s="65">
        <f t="shared" si="2"/>
        <v>4</v>
      </c>
      <c r="D7" s="48">
        <f aca="true" t="shared" si="4" ref="D7:D17">SUM(E7:N7)/C7</f>
        <v>3.0833333333333335</v>
      </c>
      <c r="E7" s="108">
        <v>2.8333333333333335</v>
      </c>
      <c r="F7" s="111">
        <v>2.5</v>
      </c>
      <c r="G7" s="81">
        <v>4.5</v>
      </c>
      <c r="H7" s="108">
        <v>2.5</v>
      </c>
      <c r="I7" s="81">
        <f ca="1" t="shared" si="3"/>
      </c>
      <c r="J7" s="81">
        <f ca="1" t="shared" si="3"/>
      </c>
      <c r="K7" s="81">
        <f ca="1" t="shared" si="3"/>
      </c>
      <c r="L7" s="81">
        <f ca="1" t="shared" si="3"/>
      </c>
      <c r="M7" s="81">
        <f ca="1" t="shared" si="3"/>
      </c>
      <c r="N7" s="81">
        <f ca="1" t="shared" si="3"/>
      </c>
    </row>
    <row r="8" spans="2:14" ht="15">
      <c r="B8" s="66" t="str">
        <f>'Activity Maturity'!Q6</f>
        <v>A3: Support and regulate</v>
      </c>
      <c r="C8" s="65">
        <f t="shared" si="2"/>
        <v>4</v>
      </c>
      <c r="D8" s="48">
        <f t="shared" si="4"/>
        <v>2.875</v>
      </c>
      <c r="E8" s="108">
        <v>2.5</v>
      </c>
      <c r="F8" s="111">
        <v>2.5</v>
      </c>
      <c r="G8" s="81">
        <v>4</v>
      </c>
      <c r="H8" s="108">
        <v>2.5</v>
      </c>
      <c r="I8" s="81">
        <f ca="1" t="shared" si="3"/>
      </c>
      <c r="J8" s="81">
        <f ca="1" t="shared" si="3"/>
      </c>
      <c r="K8" s="81">
        <f ca="1" t="shared" si="3"/>
      </c>
      <c r="L8" s="81">
        <f ca="1" t="shared" si="3"/>
      </c>
      <c r="M8" s="81">
        <f ca="1" t="shared" si="3"/>
      </c>
      <c r="N8" s="81">
        <f ca="1" t="shared" si="3"/>
      </c>
    </row>
    <row r="9" spans="2:14" ht="15">
      <c r="B9" s="66" t="str">
        <f>'Activity Maturity'!Q7</f>
        <v>A4: Promote Awareness</v>
      </c>
      <c r="C9" s="65">
        <f t="shared" si="2"/>
        <v>4</v>
      </c>
      <c r="D9" s="48">
        <f t="shared" si="4"/>
        <v>2.8333333333333335</v>
      </c>
      <c r="E9" s="108">
        <v>2.8333333333333335</v>
      </c>
      <c r="F9" s="111">
        <v>3.5</v>
      </c>
      <c r="G9" s="81">
        <v>3</v>
      </c>
      <c r="H9" s="108">
        <v>2</v>
      </c>
      <c r="I9" s="81">
        <f ca="1" t="shared" si="3"/>
      </c>
      <c r="J9" s="81">
        <f ca="1" t="shared" si="3"/>
      </c>
      <c r="K9" s="81">
        <f ca="1" t="shared" si="3"/>
      </c>
      <c r="L9" s="81">
        <f ca="1" t="shared" si="3"/>
      </c>
      <c r="M9" s="81">
        <f ca="1" t="shared" si="3"/>
      </c>
      <c r="N9" s="81">
        <f ca="1" t="shared" si="3"/>
      </c>
    </row>
    <row r="10" spans="2:14" ht="15">
      <c r="B10" s="66" t="str">
        <f>'Activity Maturity'!Q8</f>
        <v>A5: Provide necessary information</v>
      </c>
      <c r="C10" s="65">
        <f t="shared" si="2"/>
        <v>4</v>
      </c>
      <c r="D10" s="48">
        <f t="shared" si="4"/>
        <v>3.0416666666666665</v>
      </c>
      <c r="E10" s="108">
        <v>2.6666666666666665</v>
      </c>
      <c r="F10" s="111">
        <v>2.5</v>
      </c>
      <c r="G10" s="81">
        <v>5</v>
      </c>
      <c r="H10" s="108">
        <v>2</v>
      </c>
      <c r="I10" s="81">
        <f ca="1" t="shared" si="3"/>
      </c>
      <c r="J10" s="81">
        <f ca="1" t="shared" si="3"/>
      </c>
      <c r="K10" s="81">
        <f ca="1" t="shared" si="3"/>
      </c>
      <c r="L10" s="81">
        <f ca="1" t="shared" si="3"/>
      </c>
      <c r="M10" s="81">
        <f ca="1" t="shared" si="3"/>
      </c>
      <c r="N10" s="81">
        <f ca="1" t="shared" si="3"/>
      </c>
    </row>
    <row r="11" spans="2:14" ht="15">
      <c r="B11" s="66" t="str">
        <f>'Activity Maturity'!Q9</f>
        <v>A6: Use of NRM standards</v>
      </c>
      <c r="C11" s="65">
        <f t="shared" si="2"/>
        <v>4</v>
      </c>
      <c r="D11" s="48">
        <f t="shared" si="4"/>
        <v>3.0416666666666665</v>
      </c>
      <c r="E11" s="108">
        <v>1.3333333333333333</v>
      </c>
      <c r="F11" s="111">
        <v>3</v>
      </c>
      <c r="G11" s="81">
        <v>5</v>
      </c>
      <c r="H11" s="108">
        <v>2.8333333333333335</v>
      </c>
      <c r="I11" s="81">
        <f ca="1" t="shared" si="3"/>
      </c>
      <c r="J11" s="81">
        <f ca="1" t="shared" si="3"/>
      </c>
      <c r="K11" s="81">
        <f ca="1" t="shared" si="3"/>
      </c>
      <c r="L11" s="81">
        <f ca="1" t="shared" si="3"/>
      </c>
      <c r="M11" s="81">
        <f ca="1" t="shared" si="3"/>
      </c>
      <c r="N11" s="81">
        <f ca="1" t="shared" si="3"/>
      </c>
    </row>
    <row r="12" spans="2:14" ht="15">
      <c r="B12" s="66" t="str">
        <f>'Activity Maturity'!Q10</f>
        <v>A7: Foster collaboration</v>
      </c>
      <c r="C12" s="65">
        <f t="shared" si="2"/>
        <v>4</v>
      </c>
      <c r="D12" s="48">
        <f t="shared" si="4"/>
        <v>2.9166666666666665</v>
      </c>
      <c r="E12" s="108">
        <v>2.1666666666666665</v>
      </c>
      <c r="F12" s="111">
        <v>2.5</v>
      </c>
      <c r="G12" s="81">
        <v>5</v>
      </c>
      <c r="H12" s="108">
        <v>2</v>
      </c>
      <c r="I12" s="81">
        <f ca="1" t="shared" si="3"/>
      </c>
      <c r="J12" s="81">
        <f ca="1" t="shared" si="3"/>
      </c>
      <c r="K12" s="81">
        <f ca="1" t="shared" si="3"/>
      </c>
      <c r="L12" s="81">
        <f ca="1" t="shared" si="3"/>
      </c>
      <c r="M12" s="81">
        <f ca="1" t="shared" si="3"/>
      </c>
      <c r="N12" s="81">
        <f ca="1" t="shared" si="3"/>
      </c>
    </row>
    <row r="13" spans="2:14" ht="15">
      <c r="B13" s="66" t="str">
        <f>'Activity Maturity'!Q11</f>
        <v>A8: Monitor effectiveness</v>
      </c>
      <c r="C13" s="65">
        <f t="shared" si="2"/>
        <v>4</v>
      </c>
      <c r="D13" s="48">
        <f t="shared" si="4"/>
        <v>2.208333333333333</v>
      </c>
      <c r="E13" s="108">
        <v>1.3333333333333333</v>
      </c>
      <c r="F13" s="111">
        <v>2.5</v>
      </c>
      <c r="G13" s="81">
        <v>3</v>
      </c>
      <c r="H13" s="108">
        <v>2</v>
      </c>
      <c r="I13" s="81">
        <f ca="1" t="shared" si="3"/>
      </c>
      <c r="J13" s="81">
        <f ca="1" t="shared" si="3"/>
      </c>
      <c r="K13" s="81">
        <f ca="1" t="shared" si="3"/>
      </c>
      <c r="L13" s="81">
        <f ca="1" t="shared" si="3"/>
      </c>
      <c r="M13" s="81">
        <f ca="1" t="shared" si="3"/>
      </c>
      <c r="N13" s="81">
        <f ca="1" t="shared" si="3"/>
      </c>
    </row>
    <row r="14" spans="2:14" ht="15">
      <c r="B14" s="66" t="str">
        <f>'Activity Maturity'!Q12</f>
        <v>A9: Analysis of errors</v>
      </c>
      <c r="C14" s="65">
        <f t="shared" si="2"/>
        <v>4</v>
      </c>
      <c r="D14" s="48">
        <f t="shared" si="4"/>
        <v>2.75</v>
      </c>
      <c r="E14" s="108">
        <v>2.3333333333333335</v>
      </c>
      <c r="F14" s="111">
        <v>2.5</v>
      </c>
      <c r="G14" s="81">
        <v>3.5</v>
      </c>
      <c r="H14" s="108">
        <v>2.6666666666666665</v>
      </c>
      <c r="I14" s="81">
        <f ca="1" t="shared" si="3"/>
      </c>
      <c r="J14" s="81">
        <f ca="1" t="shared" si="3"/>
      </c>
      <c r="K14" s="81">
        <f ca="1" t="shared" si="3"/>
      </c>
      <c r="L14" s="81">
        <f ca="1" t="shared" si="3"/>
      </c>
      <c r="M14" s="81">
        <f ca="1" t="shared" si="3"/>
      </c>
      <c r="N14" s="81">
        <f ca="1" t="shared" si="3"/>
      </c>
    </row>
    <row r="15" spans="2:14" ht="15">
      <c r="B15" s="66" t="str">
        <f>'Activity Maturity'!Q13</f>
        <v>A10: Review effectiveness</v>
      </c>
      <c r="C15" s="65">
        <f t="shared" si="2"/>
        <v>4</v>
      </c>
      <c r="D15" s="48">
        <f t="shared" si="4"/>
        <v>2.416666666666667</v>
      </c>
      <c r="E15" s="108">
        <v>1.6666666666666667</v>
      </c>
      <c r="F15" s="111">
        <v>2</v>
      </c>
      <c r="G15" s="81">
        <v>4</v>
      </c>
      <c r="H15" s="108">
        <v>2</v>
      </c>
      <c r="I15" s="81">
        <f ca="1" t="shared" si="3"/>
      </c>
      <c r="J15" s="81">
        <f ca="1" t="shared" si="3"/>
      </c>
      <c r="K15" s="81">
        <f ca="1" t="shared" si="3"/>
      </c>
      <c r="L15" s="81">
        <f ca="1" t="shared" si="3"/>
      </c>
      <c r="M15" s="81">
        <f ca="1" t="shared" si="3"/>
      </c>
      <c r="N15" s="81">
        <f ca="1" t="shared" si="3"/>
      </c>
    </row>
    <row r="16" spans="2:14" ht="15">
      <c r="B16" s="66" t="str">
        <f>'Activity Maturity'!Q14</f>
        <v>A11: Report on NRM process maturity</v>
      </c>
      <c r="C16" s="65">
        <f t="shared" si="2"/>
        <v>4</v>
      </c>
      <c r="D16" s="48">
        <f t="shared" si="4"/>
        <v>2.333333333333333</v>
      </c>
      <c r="E16" s="108">
        <v>1.3333333333333333</v>
      </c>
      <c r="F16" s="111">
        <v>1.5</v>
      </c>
      <c r="G16" s="81">
        <v>4.5</v>
      </c>
      <c r="H16" s="108">
        <v>2</v>
      </c>
      <c r="I16" s="81">
        <f ca="1" t="shared" si="3"/>
      </c>
      <c r="J16" s="81">
        <f ca="1" t="shared" si="3"/>
      </c>
      <c r="K16" s="81">
        <f ca="1" t="shared" si="3"/>
      </c>
      <c r="L16" s="81">
        <f ca="1" t="shared" si="3"/>
      </c>
      <c r="M16" s="81">
        <f ca="1" t="shared" si="3"/>
      </c>
      <c r="N16" s="81">
        <f ca="1" t="shared" si="3"/>
      </c>
    </row>
    <row r="17" spans="2:14" ht="15.75" thickBot="1">
      <c r="B17" s="67" t="str">
        <f>'Activity Maturity'!Q15</f>
        <v>A12: Suggest actions to improve process</v>
      </c>
      <c r="C17" s="46">
        <f t="shared" si="2"/>
        <v>4</v>
      </c>
      <c r="D17" s="49">
        <f t="shared" si="4"/>
        <v>2.25</v>
      </c>
      <c r="E17" s="109">
        <v>1.5</v>
      </c>
      <c r="F17" s="112">
        <v>1.5</v>
      </c>
      <c r="G17" s="82">
        <v>4</v>
      </c>
      <c r="H17" s="109">
        <v>2</v>
      </c>
      <c r="I17" s="82">
        <f ca="1" t="shared" si="3"/>
      </c>
      <c r="J17" s="82">
        <f ca="1" t="shared" si="3"/>
      </c>
      <c r="K17" s="82">
        <f ca="1" t="shared" si="3"/>
      </c>
      <c r="L17" s="82">
        <f ca="1" t="shared" si="3"/>
      </c>
      <c r="M17" s="82">
        <f ca="1" t="shared" si="3"/>
      </c>
      <c r="N17" s="82">
        <f ca="1" t="shared" si="3"/>
      </c>
    </row>
    <row r="18" ht="15.75" thickBot="1"/>
    <row r="19" spans="2:14" ht="18.75">
      <c r="B19" s="88" t="str">
        <f>Identification!B13</f>
        <v>Country</v>
      </c>
      <c r="C19" s="89" t="s">
        <v>176</v>
      </c>
      <c r="D19" s="90"/>
      <c r="E19" s="90"/>
      <c r="F19" s="90"/>
      <c r="G19" s="90"/>
      <c r="H19" s="90"/>
      <c r="I19" s="90"/>
      <c r="J19" s="90"/>
      <c r="K19" s="90"/>
      <c r="L19" s="90"/>
      <c r="M19" s="90"/>
      <c r="N19" s="91"/>
    </row>
    <row r="20" spans="2:14" ht="15.75" thickBot="1">
      <c r="B20" s="95" t="str">
        <f>Identification!B16</f>
        <v>Date</v>
      </c>
      <c r="C20" s="186">
        <f ca="1">TODAY()</f>
        <v>40647</v>
      </c>
      <c r="D20" s="186"/>
      <c r="E20" s="186"/>
      <c r="F20" s="96"/>
      <c r="G20" s="96"/>
      <c r="H20" s="96"/>
      <c r="I20" s="96"/>
      <c r="J20" s="96"/>
      <c r="K20" s="96"/>
      <c r="L20" s="96"/>
      <c r="M20" s="96"/>
      <c r="N20" s="97"/>
    </row>
  </sheetData>
  <sheetProtection password="C764" sheet="1" objects="1" scenarios="1" selectLockedCells="1"/>
  <mergeCells count="2">
    <mergeCell ref="E2:N2"/>
    <mergeCell ref="C20:E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ENISA</dc:creator>
  <cp:keywords/>
  <dc:description/>
  <cp:lastModifiedBy>Enisa User</cp:lastModifiedBy>
  <dcterms:created xsi:type="dcterms:W3CDTF">2010-12-02T17:27:25Z</dcterms:created>
  <dcterms:modified xsi:type="dcterms:W3CDTF">2011-04-14T11:05:09Z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