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poio\Desktop\"/>
    </mc:Choice>
  </mc:AlternateContent>
  <xr:revisionPtr revIDLastSave="0" documentId="13_ncr:1_{413BE568-9D24-429D-8C30-E509CBAB5629}" xr6:coauthVersionLast="47" xr6:coauthVersionMax="47" xr10:uidLastSave="{00000000-0000-0000-0000-000000000000}"/>
  <bookViews>
    <workbookView xWindow="32811" yWindow="-103" windowWidth="33120" windowHeight="18000" xr2:uid="{00000000-000D-0000-FFFF-FFFF00000000}"/>
  </bookViews>
  <sheets>
    <sheet name="Dashboard" sheetId="1" r:id="rId1"/>
    <sheet name="Questionnaire" sheetId="2" r:id="rId2"/>
    <sheet name="Pivots" sheetId="3" r:id="rId3"/>
    <sheet name="Checklist" sheetId="4" r:id="rId4"/>
  </sheets>
  <definedNames>
    <definedName name="_Toc223950165" localSheetId="1">Questionnaire!$A$11</definedName>
    <definedName name="_Toc223950166" localSheetId="1">Questionnaire!$A$17</definedName>
    <definedName name="_Toc223950167" localSheetId="1">Questionnaire!$A$23</definedName>
    <definedName name="_Toc223950168" localSheetId="1">Questionnaire!$A$29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3" l="1"/>
  <c r="D98" i="4"/>
  <c r="D57" i="4"/>
  <c r="F39" i="3"/>
  <c r="E38" i="3"/>
  <c r="E34" i="3"/>
  <c r="F33" i="3"/>
  <c r="E33" i="3"/>
  <c r="E32" i="3"/>
  <c r="F31" i="3"/>
  <c r="F30" i="3"/>
  <c r="E30" i="3"/>
  <c r="F25" i="3"/>
  <c r="E25" i="3"/>
  <c r="F22" i="3"/>
  <c r="E22" i="3"/>
  <c r="E18" i="3"/>
  <c r="F17" i="3"/>
  <c r="E17" i="3"/>
  <c r="E16" i="3"/>
  <c r="E9" i="3"/>
  <c r="C9" i="3"/>
  <c r="B9" i="3"/>
  <c r="F9" i="3" s="1"/>
  <c r="E38" i="2"/>
  <c r="E39" i="3" s="1"/>
  <c r="E37" i="2"/>
  <c r="F38" i="3" s="1"/>
  <c r="E36" i="2"/>
  <c r="F37" i="3" s="1"/>
  <c r="E35" i="2"/>
  <c r="F36" i="3" s="1"/>
  <c r="E34" i="2"/>
  <c r="E31" i="2"/>
  <c r="F34" i="3" s="1"/>
  <c r="E30" i="2"/>
  <c r="E29" i="2"/>
  <c r="F32" i="3" s="1"/>
  <c r="E28" i="2"/>
  <c r="E31" i="3" s="1"/>
  <c r="E27" i="2"/>
  <c r="D9" i="3" s="1"/>
  <c r="E26" i="2"/>
  <c r="D13" i="1" s="1"/>
  <c r="E24" i="2"/>
  <c r="F29" i="3" s="1"/>
  <c r="E23" i="2"/>
  <c r="F28" i="3" s="1"/>
  <c r="E22" i="2"/>
  <c r="F27" i="3" s="1"/>
  <c r="E21" i="2"/>
  <c r="C8" i="3" s="1"/>
  <c r="E20" i="2"/>
  <c r="E17" i="2"/>
  <c r="I5" i="1" s="1"/>
  <c r="E16" i="2"/>
  <c r="B7" i="3" s="1"/>
  <c r="F7" i="3" s="1"/>
  <c r="E15" i="2"/>
  <c r="E14" i="2"/>
  <c r="F21" i="3" s="1"/>
  <c r="E13" i="2"/>
  <c r="F20" i="3" s="1"/>
  <c r="E10" i="2"/>
  <c r="F19" i="3" s="1"/>
  <c r="E9" i="2"/>
  <c r="F18" i="3" s="1"/>
  <c r="E8" i="2"/>
  <c r="E7" i="2"/>
  <c r="F16" i="3" s="1"/>
  <c r="E6" i="2"/>
  <c r="B35" i="1"/>
  <c r="F23" i="3" l="1"/>
  <c r="E33" i="2"/>
  <c r="C14" i="1" s="1"/>
  <c r="D11" i="3"/>
  <c r="B36" i="1"/>
  <c r="D8" i="3"/>
  <c r="C5" i="1"/>
  <c r="E8" i="3"/>
  <c r="G5" i="1"/>
  <c r="E15" i="3"/>
  <c r="E23" i="3"/>
  <c r="E11" i="3"/>
  <c r="E19" i="2"/>
  <c r="B6" i="3"/>
  <c r="F6" i="3" s="1"/>
  <c r="E24" i="3"/>
  <c r="B43" i="3"/>
  <c r="C43" i="3" s="1"/>
  <c r="E5" i="2"/>
  <c r="C6" i="3"/>
  <c r="F24" i="3"/>
  <c r="B44" i="3"/>
  <c r="C44" i="3" s="1"/>
  <c r="B45" i="3"/>
  <c r="C45" i="3" s="1"/>
  <c r="F26" i="3"/>
  <c r="C7" i="3"/>
  <c r="D10" i="3"/>
  <c r="E19" i="3"/>
  <c r="E27" i="3"/>
  <c r="E35" i="3"/>
  <c r="B46" i="3"/>
  <c r="C46" i="3" s="1"/>
  <c r="E6" i="3"/>
  <c r="B10" i="3"/>
  <c r="F10" i="3" s="1"/>
  <c r="C10" i="3"/>
  <c r="C13" i="1"/>
  <c r="E12" i="2"/>
  <c r="D7" i="3"/>
  <c r="E10" i="3"/>
  <c r="F35" i="3"/>
  <c r="E26" i="3"/>
  <c r="E28" i="3"/>
  <c r="E36" i="3"/>
  <c r="B47" i="3"/>
  <c r="C47" i="3" s="1"/>
  <c r="E7" i="3"/>
  <c r="E20" i="3"/>
  <c r="D6" i="3"/>
  <c r="B8" i="3"/>
  <c r="F8" i="3" s="1"/>
  <c r="C11" i="3"/>
  <c r="E21" i="3"/>
  <c r="E29" i="3"/>
  <c r="E37" i="3"/>
  <c r="D14" i="1" l="1"/>
  <c r="B33" i="1"/>
  <c r="C11" i="1"/>
  <c r="D11" i="1"/>
  <c r="B32" i="1"/>
  <c r="C10" i="1"/>
  <c r="B2" i="2"/>
  <c r="D10" i="1"/>
  <c r="C12" i="1"/>
  <c r="D12" i="1"/>
  <c r="B34" i="1"/>
  <c r="B11" i="3" l="1"/>
  <c r="F11" i="3" s="1"/>
  <c r="D2" i="2"/>
  <c r="A2" i="3"/>
  <c r="A5" i="1"/>
</calcChain>
</file>

<file path=xl/sharedStrings.xml><?xml version="1.0" encoding="utf-8"?>
<sst xmlns="http://schemas.openxmlformats.org/spreadsheetml/2006/main" count="784" uniqueCount="413">
  <si>
    <t>CRA Maturity Model Dashboard</t>
  </si>
  <si>
    <t>Cyber Resilience Act - Current Maturity Assessment</t>
  </si>
  <si>
    <t>Overall Score</t>
  </si>
  <si>
    <t>Total Questions</t>
  </si>
  <si>
    <t>Domains Assessed</t>
  </si>
  <si>
    <t>Questions ≥ Level 3</t>
  </si>
  <si>
    <t>Questions &lt; Level 3</t>
  </si>
  <si>
    <t>5</t>
  </si>
  <si>
    <t>Domain Maturity Scores</t>
  </si>
  <si>
    <t>Domain</t>
  </si>
  <si>
    <t>Avg Score</t>
  </si>
  <si>
    <t>Progress Bar (Visual)</t>
  </si>
  <si>
    <t>Target</t>
  </si>
  <si>
    <t>Governance and Docs</t>
  </si>
  <si>
    <t>Risk Management</t>
  </si>
  <si>
    <t>Vulnerability Mgmt</t>
  </si>
  <si>
    <t>Product Lifecycle</t>
  </si>
  <si>
    <t>Awareness and Skills</t>
  </si>
  <si>
    <t>Score</t>
  </si>
  <si>
    <t>CRA Maturity Model - Assessment</t>
  </si>
  <si>
    <t>Overall Maturity Score</t>
  </si>
  <si>
    <t xml:space="preserve"> out of 5</t>
  </si>
  <si>
    <t xml:space="preserve">  📝  Instructions: In column D, select the description that best matches your current practice for each question. The score calculates automatically.</t>
  </si>
  <si>
    <t>1 – Initial</t>
  </si>
  <si>
    <t>2 – Basic</t>
  </si>
  <si>
    <t>3 – Developing</t>
  </si>
  <si>
    <t>4 – Managed</t>
  </si>
  <si>
    <t>5 – Optimised</t>
  </si>
  <si>
    <t>Ref</t>
  </si>
  <si>
    <t>Assessment Question</t>
  </si>
  <si>
    <t>Select Current Maturity Level</t>
  </si>
  <si>
    <t>Maturity Level Descriptions (reference)</t>
  </si>
  <si>
    <t>Level</t>
  </si>
  <si>
    <t>Checklist Action</t>
  </si>
  <si>
    <t>Governance And Documentation</t>
  </si>
  <si>
    <t>Domain Average Score</t>
  </si>
  <si>
    <t>1.1.</t>
  </si>
  <si>
    <t>Do you have written and approved product security policies?</t>
  </si>
  <si>
    <t>1 No product security policies or guidelines exist</t>
  </si>
  <si>
    <t>1 No roles or responsibilities are defined</t>
  </si>
  <si>
    <t>1 No product security documentation exists</t>
  </si>
  <si>
    <t>1 No review process exists</t>
  </si>
  <si>
    <t>1 No awareness of authorities or obligations</t>
  </si>
  <si>
    <t>1.2.</t>
  </si>
  <si>
    <t>Are roles and responsibilities clearly defined for product security activities (e.g. development, vulnerability management, updates)?</t>
  </si>
  <si>
    <t>3 Responsibilities are documented but not consistently applied in practice</t>
  </si>
  <si>
    <t>2 Some basic guidelines exist but are informal or incomplete</t>
  </si>
  <si>
    <t>2 Responsibilities exist informally but are unclear or inconsistently assigned</t>
  </si>
  <si>
    <t>2 Limited or incomplete documentation exists covering only some aspects</t>
  </si>
  <si>
    <t>2 Reviews happen informally or occasionally</t>
  </si>
  <si>
    <t>2 Limited awareness but no clear understanding of obligations</t>
  </si>
  <si>
    <t>1.3.</t>
  </si>
  <si>
    <t>Do you maintain product-level technical documentation describing implemented security features, risk assessments, design decisions and update procedures?</t>
  </si>
  <si>
    <t>3 Documented policies or guidelines exist but are not formally approved or consistently used</t>
  </si>
  <si>
    <t>3 Documentation covering most required aspects exists but is incomplete or not consistently maintained</t>
  </si>
  <si>
    <t>3 A documented review process exists but is not consistently applied</t>
  </si>
  <si>
    <t>3 Authorities and obligations are known but not formally documented</t>
  </si>
  <si>
    <t>Activities</t>
  </si>
  <si>
    <t>1.4.</t>
  </si>
  <si>
    <t xml:space="preserve">Is there a process to regularly review product security and the quality of related documentation? </t>
  </si>
  <si>
    <t>4 Policies are formally approved, documented and generally applied</t>
  </si>
  <si>
    <t>4 Responsibilities are clearly defined, documented and consistently applied</t>
  </si>
  <si>
    <t>4 Documentation is complete for most products and consistently maintained</t>
  </si>
  <si>
    <t>4 Reviews are consistently performed and documented</t>
  </si>
  <si>
    <t>4 Authorities, obligations and interaction processes are defined and followed</t>
  </si>
  <si>
    <t>L1-2</t>
  </si>
  <si>
    <t>✓ Write your product security measures including default settings, how vulnerabilities are handled and how updates are managed.</t>
  </si>
  <si>
    <t>1.5.</t>
  </si>
  <si>
    <t>Are you aware of the Market Surveillance Authority responsible for enforcing the CRA, the conformity assessment procedure applicable to your products, and how to interact with relevant authorities if needed?</t>
  </si>
  <si>
    <t>5 Policies are formally approved, consistently applied, regularly reviewed and continuously improved</t>
  </si>
  <si>
    <t>5 Responsibilities are clearly defined, communicated, consistently applied, regularly reviewed and continuously improved</t>
  </si>
  <si>
    <t>5 Documentation is complete for all products, formally maintained, regularly reviewed and continuously improved</t>
  </si>
  <si>
    <t>5 Reviews are measured, tracked and continuously improved</t>
  </si>
  <si>
    <t>5 Awareness and interaction processes are formalised, maintained and regularly reviewed</t>
  </si>
  <si>
    <t>✓ Assign a person responsible for CRA compliance and product security.</t>
  </si>
  <si>
    <t>Risk management, security-by-design and security-by-default</t>
  </si>
  <si>
    <t>Risk Management And Security By Design/Default</t>
  </si>
  <si>
    <t>2.1.</t>
  </si>
  <si>
    <t>Do you perform cybersecurity risk assessments and use the results to guide product design, development, configuration and component management decisions?</t>
  </si>
  <si>
    <t>1 No risk assessments are performed</t>
  </si>
  <si>
    <t>1 Security-by-design is not considered</t>
  </si>
  <si>
    <t>1 No secure defaults are defined</t>
  </si>
  <si>
    <t>1 No security testing is performed</t>
  </si>
  <si>
    <t>1 No structured review or update process exists</t>
  </si>
  <si>
    <t>✓ Set simple security requirements. Example: Product B stores encrypted data and logs security events.</t>
  </si>
  <si>
    <t>2.2.</t>
  </si>
  <si>
    <t>Are products designed using security-by-design principles from the outset?</t>
  </si>
  <si>
    <t>2 Considered occasionally or late in development</t>
  </si>
  <si>
    <t>2 Risk assessments are informal and rarely influence decisions</t>
  </si>
  <si>
    <t>2 Secure settings exist but are inconsistent</t>
  </si>
  <si>
    <t>2 Testing is occasional and mostly manual</t>
  </si>
  <si>
    <t>2 Updates are informal or occasional</t>
  </si>
  <si>
    <t>L3</t>
  </si>
  <si>
    <t>✓ Cybersecurity responsibilities are assigned and confirmed by management. Example: Policies are approved by management and the approval is documented.</t>
  </si>
  <si>
    <t>2.3.</t>
  </si>
  <si>
    <t>Are products delivered with secure-by-default configurations and settings?</t>
  </si>
  <si>
    <t>3 Risk assessments are documented but not consistently used</t>
  </si>
  <si>
    <t>3 Applied during design but not consistently</t>
  </si>
  <si>
    <t>3 Secure defaults are defined but not consistently applied</t>
  </si>
  <si>
    <t>3 Testing is documented and includes some automated tools</t>
  </si>
  <si>
    <t>3 Reviews are documented but not consistently applied</t>
  </si>
  <si>
    <t>✓ Documentation is available for each product, including design decisions, known issues and update procedures. Example: Each product has a maintained document describing its risk controls and update approach.</t>
  </si>
  <si>
    <t>2.4.</t>
  </si>
  <si>
    <t>Do you perform security checks and testing before releasing or updating a product, and to what extent are automated tools used?</t>
  </si>
  <si>
    <t>4 Testing is systematically integrated into development workflows and regularly reviewed</t>
  </si>
  <si>
    <t>4 Risk assessments are systematically performed and guide decisions</t>
  </si>
  <si>
    <t>4 Consistently applied across products and regularly reviewed</t>
  </si>
  <si>
    <t>4 Secure defaults are consistently applied and reviewed</t>
  </si>
  <si>
    <t>4 Reviews and updates are consistently performed across products</t>
  </si>
  <si>
    <t>✓ Documentation is reviewed on a regular basis. Example: Product documentation is reviewed and updated at least once per year.</t>
  </si>
  <si>
    <t>2.5.</t>
  </si>
  <si>
    <t>When risks change or new threats emerge, are risk assessments, configurations and third-party components reviewed and updated?</t>
  </si>
  <si>
    <t>5 Continuous monitoring and structured updates are in place and continuously improved</t>
  </si>
  <si>
    <t>5 Risk assessments are formal, integrated into processes and continuously improved</t>
  </si>
  <si>
    <t>5 Fully integrated into development and continuously improved</t>
  </si>
  <si>
    <t>5 Secure defaults are enforced, tested and continuously improved</t>
  </si>
  <si>
    <t>5 Testing is risk-based, automated where appropriate, monitored and continuously improved</t>
  </si>
  <si>
    <t>✓ Interaction with relevant authorities is documented where applicable. Example: A short internal note identifies notification contacts and reporting steps.</t>
  </si>
  <si>
    <t>Vulnerability And Patch Management</t>
  </si>
  <si>
    <t>3.1.</t>
  </si>
  <si>
    <t>Do you have a process to receive, acknowledge, record and track vulnerabilities reported by customers, researchers or internal staff?</t>
  </si>
  <si>
    <t>5 Tracking is measured, integrated and continuously improved</t>
  </si>
  <si>
    <t>1 No vulnerability tracking exists</t>
  </si>
  <si>
    <t>1 No update process exists</t>
  </si>
  <si>
    <t>1 No SBOM is created or maintained</t>
  </si>
  <si>
    <t>1 No prioritisation is performed</t>
  </si>
  <si>
    <t>1 No verification is performed</t>
  </si>
  <si>
    <t>✓ Document when vulnerabilities or incidents must be reported to authorities. Example: Maintain a short internal note explaining when notifications may be required and who is responsible for submitting them.</t>
  </si>
  <si>
    <t>3.2.</t>
  </si>
  <si>
    <t>Do you have a defined process for creating, testing, delivering and communicating security updates to customers for supported products?</t>
  </si>
  <si>
    <t>3 A documented process exists but is not consistently followed</t>
  </si>
  <si>
    <t>2 Vulnerabilities are handled informally</t>
  </si>
  <si>
    <t>2 Updates are handled informally</t>
  </si>
  <si>
    <t>2 SBOM is created occasionally or manually</t>
  </si>
  <si>
    <t>2 Prioritisation is informal</t>
  </si>
  <si>
    <t>2 Verification is informal or occasional</t>
  </si>
  <si>
    <t>✓ Identify which conformity assessment procedure applies to each product. Example: Determine whether the product can follow self-assessment or requires third-party conformity assessment.</t>
  </si>
  <si>
    <t>3.3.</t>
  </si>
  <si>
    <t>Do you maintain and use a SBOM to support vulnerability and dependency management?</t>
  </si>
  <si>
    <t>5 SBOM is integrated, automated where appropriate and continuously improved</t>
  </si>
  <si>
    <t>3 A documented tracking process exists but is not consistently applied</t>
  </si>
  <si>
    <t>3 SBOM is documented for most products but not consistently maintained or used</t>
  </si>
  <si>
    <t>3 A documented prioritisation approach exists but is not consistently applied</t>
  </si>
  <si>
    <t>3 Verification is documented but not consistently applied</t>
  </si>
  <si>
    <t>L4-5</t>
  </si>
  <si>
    <t>✓ Review cybersecurity arrangements at defined intervals. Example: Hold quarterly meetings to discuss incidents, key indicators and open matters.</t>
  </si>
  <si>
    <t>3.4.</t>
  </si>
  <si>
    <t>Are vulnerabilities and updates prioritized based on risk, potential impact?</t>
  </si>
  <si>
    <t>4 Prioritisation is consistently risk-based and applied</t>
  </si>
  <si>
    <t>4 Vulnerabilities are consistently tracked and reviewed</t>
  </si>
  <si>
    <t>4 Updates are consistently managed, tested and delivered</t>
  </si>
  <si>
    <t>4 SBOM is systematically maintained and used in vulnerability management</t>
  </si>
  <si>
    <t>4 Verification is consistently performed and documented</t>
  </si>
  <si>
    <t>✓ Use collected data to identify patterns and recurring issues. Example: Track vulnerabilities, update timelines and repeated incident types.</t>
  </si>
  <si>
    <t>Do you verify that security updates effectively resolve reported vulnerabilities and maintain evidence of this verification?</t>
  </si>
  <si>
    <t>5 Verification is measured, reviewed and continuously improved</t>
  </si>
  <si>
    <t>5 The process is monitored, measured and continuously improved</t>
  </si>
  <si>
    <t>5 Prioritisation is measured, reviewed and continuously improved</t>
  </si>
  <si>
    <t>✓ Adjust staffing and budget based on risk levels. Example: Assign additional resources to higher-risk products.</t>
  </si>
  <si>
    <t>Product Lifecycle Management</t>
  </si>
  <si>
    <t>4.1.</t>
  </si>
  <si>
    <t>Is there a defined approach to managing product security during the operational phase?</t>
  </si>
  <si>
    <t>1 No structured approach exists</t>
  </si>
  <si>
    <t>1 No lifecycle management exists</t>
  </si>
  <si>
    <t>1 No structured improvement exists</t>
  </si>
  <si>
    <t>1 No defined method exists</t>
  </si>
  <si>
    <t>1 No monitoring exists</t>
  </si>
  <si>
    <t>✓ Ensure that reporting responsibilities and procedures are clearly defined and periodically reviewed. Example: Confirm that staff know when and how to notify authorities if serious vulnerabilities or incidents occur.</t>
  </si>
  <si>
    <t>4.2.</t>
  </si>
  <si>
    <t>Is the product lifecycle management actively managed, including defined support periods, update responsibilities, end-of-life arrangements and communication with customers?</t>
  </si>
  <si>
    <t>2 Lifecycle activities are informal</t>
  </si>
  <si>
    <t>2 Some practices exist but are informal</t>
  </si>
  <si>
    <t>2 Improvements are occasional and informal</t>
  </si>
  <si>
    <t>2 Issues are handled inconsistently</t>
  </si>
  <si>
    <t>2 Monitoring is informal or occasional</t>
  </si>
  <si>
    <t>✓ Maintain traceable evidence demonstrating compliance with cybersecurity requirements. Example: Keep records of risk assessments, testing results, vulnerability handling and updates.</t>
  </si>
  <si>
    <t>4.3.</t>
  </si>
  <si>
    <t>Is experience from product operation, post-incident reviews and customer input used to improve products over time?</t>
  </si>
  <si>
    <t>3 A documented improvement approach exists but is not consistently applied</t>
  </si>
  <si>
    <t>3 A documented approach exists but is not consistently applied</t>
  </si>
  <si>
    <t>3 Lifecycle processes are documented but not consistently applied</t>
  </si>
  <si>
    <t>3 A documented method exists but is not consistently applied or tested</t>
  </si>
  <si>
    <t>3 Monitoring is documented but not consistently applied</t>
  </si>
  <si>
    <t>✓ Ensure that documentation needed for product conformity declarations is complete and maintained. Example: Maintain the information needed to prepare an EU declaration of conformity.</t>
  </si>
  <si>
    <t>4.4.</t>
  </si>
  <si>
    <t>Is there a structured and tested way to address identified product security issues?</t>
  </si>
  <si>
    <t>4 Issues are handled through a consistent and reviewed process</t>
  </si>
  <si>
    <t>4 The approach is consistently applied and reviewed</t>
  </si>
  <si>
    <t>4 Lifecycle management is consistently applied and communicated</t>
  </si>
  <si>
    <t>4 Improvements are consistently implemented and tracked</t>
  </si>
  <si>
    <t>4 Monitoring is consistently performed and results are tracked</t>
  </si>
  <si>
    <t>✓ Acknowledge the relevant authorities who need to get notified regarding CRA and product security. Example: Consumer Protection and Technical Regulatory Authority.</t>
  </si>
  <si>
    <t>4.5.</t>
  </si>
  <si>
    <t xml:space="preserve">Are products monitored during operation to identify security risks, vulnerabilities and emerging threats? </t>
  </si>
  <si>
    <t>5 The approach is monitored, measured and continuously improved</t>
  </si>
  <si>
    <t>5 Lifecycle management is monitored, reviewed and continuously improved</t>
  </si>
  <si>
    <t>5 Continuous improvement is measured and integrated into product management</t>
  </si>
  <si>
    <t>5 The process is tested, measured and continuously improved</t>
  </si>
  <si>
    <t>5 Monitoring is integrated, risk-based and continuously improved</t>
  </si>
  <si>
    <t>Awareness, Competence And Skills</t>
  </si>
  <si>
    <t>5.1.</t>
  </si>
  <si>
    <t>Are sufficient skills available to design, develop and maintain products in a secure way, including through external expertise where internal capacity is limited?</t>
  </si>
  <si>
    <t>1 No relevant expertise is available</t>
  </si>
  <si>
    <t>1 No training is provided</t>
  </si>
  <si>
    <t>1 No structured support exists</t>
  </si>
  <si>
    <t>1 No external information is followed</t>
  </si>
  <si>
    <t>1 No assessment exists</t>
  </si>
  <si>
    <t>5.2.</t>
  </si>
  <si>
    <t>Do relevant staff receive appropriate training on cybersecurity practices relevant to their roles, including product risk management, vulnerability management, and security-by-design?</t>
  </si>
  <si>
    <t>2 Training is informal or occasional</t>
  </si>
  <si>
    <t>2 Limited expertise is available and applied informally</t>
  </si>
  <si>
    <t>2 Risk and product responsibility are discussed occasionally</t>
  </si>
  <si>
    <t>2 Information is followed occasionally</t>
  </si>
  <si>
    <t>2 Assessment is informal</t>
  </si>
  <si>
    <t>5.3.</t>
  </si>
  <si>
    <t>Does the organisation promote a culture of responsible product development, open reporting and awareness of product risks?</t>
  </si>
  <si>
    <t>3 Expectations are communicated to staff</t>
  </si>
  <si>
    <t>3 Skills are documented but not consistently sufficient</t>
  </si>
  <si>
    <t>3 Training is documented but not consistently delivered</t>
  </si>
  <si>
    <t>3 Sources are documented but not consistently used</t>
  </si>
  <si>
    <t>3 Assessment is documented but not consistently applied</t>
  </si>
  <si>
    <t>5.4.</t>
  </si>
  <si>
    <t>Do you follow relevant external product security information (e.g. advisories, alerts)?</t>
  </si>
  <si>
    <t>4 Skills are sufficient, applied and regularly reviewed</t>
  </si>
  <si>
    <t>4 Training is regularly delivered and reviewed</t>
  </si>
  <si>
    <t>4 Responsible practices are part of normal product work</t>
  </si>
  <si>
    <t>4 Information is consistently monitored and used</t>
  </si>
  <si>
    <t>4 Assessment is consistently performed and gaps addressed</t>
  </si>
  <si>
    <t>5.5.</t>
  </si>
  <si>
    <t>Do you assess and validate that your team has the required skills and competence to maintain secure products?</t>
  </si>
  <si>
    <t>5 Competence is measured, tracked and continuously improved</t>
  </si>
  <si>
    <t>5 Skills are assessed, developed and continuously improved</t>
  </si>
  <si>
    <t>5 Training effectiveness is assessed and continuously improved</t>
  </si>
  <si>
    <t>5 Product risk considerations influence decisions across the organisation</t>
  </si>
  <si>
    <t>5 Engagement is active, integrated and continuously improved</t>
  </si>
  <si>
    <t>CRA Maturity Model - Pivot Summary</t>
  </si>
  <si>
    <t>Pivot 1: Domain Maturity Scores</t>
  </si>
  <si>
    <t>Questions</t>
  </si>
  <si>
    <t>Min Score</t>
  </si>
  <si>
    <t>Max Score</t>
  </si>
  <si>
    <t>Gap to Level 5</t>
  </si>
  <si>
    <t>OVERALL</t>
  </si>
  <si>
    <t>Pivot 2: Question-Level Maturity Detail</t>
  </si>
  <si>
    <t>Question (summary)</t>
  </si>
  <si>
    <t>Current Maturity Level</t>
  </si>
  <si>
    <t>RAG</t>
  </si>
  <si>
    <t>No defined roles, policies or documentation</t>
  </si>
  <si>
    <t>Roles and responsibilities are generally understood but not formally documented.</t>
  </si>
  <si>
    <t>Policies and product documentation exist, but they are not always approved or used consistently.</t>
  </si>
  <si>
    <t>Policies are approved and documentation is kept up to date and used across products.</t>
  </si>
  <si>
    <t>Roles and processes are part of normal daily work. Policies are reviewed and updated on a regular basis.</t>
  </si>
  <si>
    <t>Security risks are not systematically considered, and secure design practices are not applied.</t>
  </si>
  <si>
    <t>Security and risk considerations are addressed on an ad hoc basis, often in response to issues. Practices are informal and depend on individuals.</t>
  </si>
  <si>
    <t>Risk-related and secure design practices are defined or documented, but are not consistently applied across products or teams.</t>
  </si>
  <si>
    <t>Security considerations are systematically integrated into product design and development. Risk-related and secure design practices are applied consistently.</t>
  </si>
  <si>
    <t>Security and risk practices are proactive, regularly reviewed and improved based on experience and changing risks.</t>
  </si>
  <si>
    <t>No vulnerability or patch management process exists</t>
  </si>
  <si>
    <t>Vulnerabilities and patches are being handled on ad hoc basis</t>
  </si>
  <si>
    <t>Vulnerability and patch management processes are not consistently followed</t>
  </si>
  <si>
    <t>Vulnerabilities are systematically tracked, prioritized and patches are applied reliably</t>
  </si>
  <si>
    <t>3.5</t>
  </si>
  <si>
    <t>Vulnerability and patch management processes are measured, reviewed and continuously improved</t>
  </si>
  <si>
    <t>Product security is not actively managed after release. Support periods and responsibilities are not defined.</t>
  </si>
  <si>
    <t>Product support, updates and end-of-life decisions are handled on an ad hoc basis. Activities depend on individual effort.</t>
  </si>
  <si>
    <t>Practices for product support, updates and end-of-life are defined, but are not applied consistently across products.</t>
  </si>
  <si>
    <t>Products are actively managed throughout the support period. Vulnerabilities are addressed, updates are provided and support timelines are clearly defined and communicated.</t>
  </si>
  <si>
    <t>Product lifecycle practices are measured, reviewed and continuously improved, including monitoring of update effectiveness and communication with users.</t>
  </si>
  <si>
    <t>No awareness or training activities exist</t>
  </si>
  <si>
    <t>Basic awareness exists but is informal and depends on individual experience or initiative.</t>
  </si>
  <si>
    <t>Relevant knowledge or guidance is available and used in some activities, but not consistently across all work.</t>
  </si>
  <si>
    <t>Product security awareness and role-relevant knowledge are applied consistently in day-to-day activities.</t>
  </si>
  <si>
    <t>Knowledge and skills are regularly updated and adapted based on experience, new risks and external information.</t>
  </si>
  <si>
    <t>Pivot 3: Score Distribution</t>
  </si>
  <si>
    <t>Count</t>
  </si>
  <si>
    <t>Percentage</t>
  </si>
  <si>
    <t>Level 1</t>
  </si>
  <si>
    <t>Level 2</t>
  </si>
  <si>
    <t>Level 3</t>
  </si>
  <si>
    <t>Level 4</t>
  </si>
  <si>
    <t>Level 5</t>
  </si>
  <si>
    <t xml:space="preserve">  CRA Maturity Model - Action Checklist</t>
  </si>
  <si>
    <t xml:space="preserve">  Use this checklist after completing the self-check to guide your improvement roadmap. You do not need to complete everything at once.</t>
  </si>
  <si>
    <t>✓</t>
  </si>
  <si>
    <t>Action</t>
  </si>
  <si>
    <t>Progress/notes</t>
  </si>
  <si>
    <t xml:space="preserve">  📋  How to use this checklist</t>
  </si>
  <si>
    <t>☐</t>
  </si>
  <si>
    <t>Start with your current maturity level section below</t>
  </si>
  <si>
    <t>General</t>
  </si>
  <si>
    <t>Prioritise actions in domains where scores are lowest, especially where scores are below 2.5.</t>
  </si>
  <si>
    <t>Focus first on high-risk gaps in your assessment</t>
  </si>
  <si>
    <t>Pick a small number of actions you can complete in the next 3–6 months</t>
  </si>
  <si>
    <t>Repeat the self-check regularly to track progress</t>
  </si>
  <si>
    <t xml:space="preserve">  🟡  BASIC Maturity  (Score 1 – 2.5)</t>
  </si>
  <si>
    <t xml:space="preserve">  At this level: Cybersecurity is mostly informal and reactive.  Main goal: Set up a basic structure, visibility and responsibilities.</t>
  </si>
  <si>
    <t xml:space="preserve">  Documentation and Governance</t>
  </si>
  <si>
    <t xml:space="preserve">Keep a basic record of key product security aspects (e.g. configurations, issues, updates). </t>
  </si>
  <si>
    <t>Governance</t>
  </si>
  <si>
    <t>Assign responsibility for product security activities so that ownership is clear. Without a defined owner, important obligations are easier to overlook.</t>
  </si>
  <si>
    <t>Be clear about roles across the product lifecycle management, including development, maintenance, and vulnerability management.</t>
  </si>
  <si>
    <t>Identify relevant authorities and understand basic reporting expectations under the CRA.</t>
  </si>
  <si>
    <t>From time to time, review documentation to check that they still reflect how things are actually done.</t>
  </si>
  <si>
    <t>Risk management, security by design and security by default</t>
  </si>
  <si>
    <t>Carry out a basic risk assessment for products so that security measures are based on what is actually at risk.</t>
  </si>
  <si>
    <t>Risk Mgmt</t>
  </si>
  <si>
    <t xml:space="preserve"> Security should be considered during development, rather than added later once the product is already built.</t>
  </si>
  <si>
    <t>Record the main security risks for each product to avoid repeated rediscovery.</t>
  </si>
  <si>
    <t xml:space="preserve"> Ensure products are delivered with secure default settings.</t>
  </si>
  <si>
    <t>Perform basic security checks before release or update to identify issues early.</t>
  </si>
  <si>
    <t xml:space="preserve">  Vulnerability and Patch Management</t>
  </si>
  <si>
    <t>Establish a clear contact point for reporting vulnerabilities so that issues can be received and handled without delay.</t>
  </si>
  <si>
    <t>Vuln Mgmt</t>
  </si>
  <si>
    <t>Maintain a record of vulnerabilities for each product to ensure they are tracked.</t>
  </si>
  <si>
    <t>Address vulnerabilities based on their potential impact, starting with the most serious ones.</t>
  </si>
  <si>
    <t>Before releasing an update, check that it actually fixes the reported vulnerability.</t>
  </si>
  <si>
    <t xml:space="preserve">Research and plan the SBOM strategy to support the identification of vulnerabilities in the software products. </t>
  </si>
  <si>
    <t>Generate an inventory of components (SBOM), using a commonly used and machine-readable format where feasible. Start with key components and expand over time.</t>
  </si>
  <si>
    <t>Be aware of basic CRA reporting expectations for vulnerabilities and incidents.</t>
  </si>
  <si>
    <t xml:space="preserve">  Product Life cycle Management</t>
  </si>
  <si>
    <t>Put a simple process in place for handling product security issues so teams can respond in a consistent way when something happens.</t>
  </si>
  <si>
    <t>Lifecycle</t>
  </si>
  <si>
    <t>Clarify how communication with customers would be handled if a serious security issue arises.</t>
  </si>
  <si>
    <t xml:space="preserve"> Make product support periods clear so customers know what to expect.</t>
  </si>
  <si>
    <t>Keep a record of product security issues so they can be tracked and used for learning over time.</t>
  </si>
  <si>
    <t>Make sure someone is responsible for product security during the support period.</t>
  </si>
  <si>
    <t>Use feedback from customers and operational experience to spot recurring issues.</t>
  </si>
  <si>
    <t>Perform basic monitoring of products in operation while they are in use to identify potential security risks.</t>
  </si>
  <si>
    <t xml:space="preserve">  Awareness, Competence and Skills</t>
  </si>
  <si>
    <t xml:space="preserve"> Identify the knowledge and skills needed to meet product security obligations.</t>
  </si>
  <si>
    <t>Awareness</t>
  </si>
  <si>
    <t>Consider using external expertise where internal capacity is limited</t>
  </si>
  <si>
    <t>Make sure security expectations are communicated so staff understand their responsibilities.</t>
  </si>
  <si>
    <t xml:space="preserve"> Follow relevant external sources of product security information.</t>
  </si>
  <si>
    <t xml:space="preserve"> Periodically check that staff involved in product development and maintenance have the required competence.</t>
  </si>
  <si>
    <t xml:space="preserve">  Action Planning and Tracking</t>
  </si>
  <si>
    <t>Address the highest-risk gaps first, particularly in vulnerability management and regulatory obligations.</t>
  </si>
  <si>
    <t>Planning</t>
  </si>
  <si>
    <t>Focus on a limited number of achievable actions to ensure progress is made.</t>
  </si>
  <si>
    <t>Assign responsibility for vulnerability management, updates, and product security tasks.</t>
  </si>
  <si>
    <t xml:space="preserve">  🔵  INTERMEDIATE Maturity  (Score 2.6 – 3.9)</t>
  </si>
  <si>
    <t xml:space="preserve">  At this level: Existing practices are in place but not used consistently.  Main goal: Strengthen consistency and ensure practices are used regularly.</t>
  </si>
  <si>
    <t xml:space="preserve">  Governance and Documentation</t>
  </si>
  <si>
    <t>Ensure cybersecurity responsibilities are clearly assigned.</t>
  </si>
  <si>
    <t>Maintain product-level documentation covering design decisions, known issues and update procedures.</t>
  </si>
  <si>
    <t>Review documentation regularly to keep it accurate and aligned with current practices.</t>
  </si>
  <si>
    <t>Keep a clear record of interactions with relevant authorities and reporting points of contact.</t>
  </si>
  <si>
    <t>Document reporting obligations, including when incidents must be reported and who is responsible.</t>
  </si>
  <si>
    <t>Identify and document the conformity assessment procedure applicable to each product.</t>
  </si>
  <si>
    <t>Risk management and security by design and security by default</t>
  </si>
  <si>
    <t>Maintain documented risk assessments for each product and keep them up to date.</t>
  </si>
  <si>
    <t>Use risk assessment results to guide design and configuration decisions.</t>
  </si>
  <si>
    <t>Make security by design a consistent part of product development.</t>
  </si>
  <si>
    <t>Perform security checks before each release or update.</t>
  </si>
  <si>
    <t>Follow vulnerability sources and advisories for components used in products.</t>
  </si>
  <si>
    <t>Review security architecture periodically to ensure controls remain appropriate.</t>
  </si>
  <si>
    <t>Assign a severity rating to each vulnerability using a consistent approach.</t>
  </si>
  <si>
    <t>Set timeframes for addressing vulnerabilities based on their severity.</t>
  </si>
  <si>
    <t>Notify customers about vulnerabilities and relevant security updates in a timely manner.</t>
  </si>
  <si>
    <t>Maintain a complete record of vulnerabilities and the actions taken to resolve them.</t>
  </si>
  <si>
    <t>Generate and maintain an inventory of components (SBOM), using tools or simplified approaches appropriate to the organisation’s size.</t>
  </si>
  <si>
    <t>Research and plan how to integrate SBOM in the vulnerability identification process.</t>
  </si>
  <si>
    <t>Consume SBOM for vulnerability identifiacation on a pilot scale.</t>
  </si>
  <si>
    <t>Verify that security updates resolve the reported vulnerability before release.</t>
  </si>
  <si>
    <t>Maintain a documented plan for handling product security issues, including roles and communication.</t>
  </si>
  <si>
    <t>Test the plan periodically using approaches appropriate to the organisation (e.g. simple walkthroughs or tabletop exercises)</t>
  </si>
  <si>
    <t>Provide clear information to customers on support timelines and end-of-life.</t>
  </si>
  <si>
    <t>Review product security incidents and customer feedback regularly.</t>
  </si>
  <si>
    <t>Monitor products consistently throughout their support period.</t>
  </si>
  <si>
    <t>Ensure product security training reflects the responsibilities of each role.</t>
  </si>
  <si>
    <t>Encourage teams to share lessons learned from product security issues.</t>
  </si>
  <si>
    <t>Follow relevant external sources of product security information.</t>
  </si>
  <si>
    <t>Periodically check that staff involved in product development and maintenance have the required level of security knowledge.</t>
  </si>
  <si>
    <t>Define clear and realistic objectives for each area requiring improvement. Vague goals are difficult to measure and are more likely to be deprioritised when competing demands arise.</t>
  </si>
  <si>
    <t>Break larger improvements into smaller, manageable steps. Changes introduced gradually are easier to implement and more likely to be sustained over time.</t>
  </si>
  <si>
    <t>Track progress and update relevant policies or procedures as actions are completed. Improvements that are not reflected in documentation tend to fade from everyday practice.</t>
  </si>
  <si>
    <t xml:space="preserve">  🟢  ADVANCED Maturity  (Score 4 – 5)</t>
  </si>
  <si>
    <t xml:space="preserve">  At this level: Security practices are established and applied consistently.  Main goal: Maintain these practices and update them when necessary.</t>
  </si>
  <si>
    <t>Review cybersecurity arrangements on a regular basis using defined indicators (e.g. incidents, response times), for example through quarterly discussions that cover recent incidents, key indicators, and any open issues.</t>
  </si>
  <si>
    <t>Look at incident and monitoring data over time to spot recurring patterns and address underlying causes, not just individual cases.</t>
  </si>
  <si>
    <t>Make sure staffing and budget decisions reflect the level of risk associated with each product.</t>
  </si>
  <si>
    <t>Clearly assign responsibility for risk reviews and regulatory notifications, and make sure the approach is documented so it can be followed in practice.</t>
  </si>
  <si>
    <t>Keep records of cybersecurity activities, including risk assessments, testing, and vulnerability management, in a way that is complete and easy to trace when needed.</t>
  </si>
  <si>
    <t>Include risk management in product planning and roadmaps so that security considerations influence decisions from the outset.</t>
  </si>
  <si>
    <t>Apply a consistent set of secure design principles across products to support more predictable and defensible outcomes.</t>
  </si>
  <si>
    <t>Record key threat scenarios along with the reasoning behind the selected security measures.</t>
  </si>
  <si>
    <t>Revisit the security architecture periodically to confirm that existing controls remain appropriate as the product evolves.</t>
  </si>
  <si>
    <t>Integrate security testing into the development workflow and ensure results are addressed before release.</t>
  </si>
  <si>
    <t>Ensure risk assessment results are clearly reflected in design, configuration and component management decisions.</t>
  </si>
  <si>
    <t>Measure effectiveness of controls and improve based on results.</t>
  </si>
  <si>
    <t>Use automated tools, where appropriate to the organisation’s size and product complexity.</t>
  </si>
  <si>
    <t>Maintain a clear and consistent process for communicating vulnerabilities to customers and, where required, to authorities.</t>
  </si>
  <si>
    <t>Keep complete and traceable records of vulnerabilities and how they were handled.</t>
  </si>
  <si>
    <t xml:space="preserve">Confirm that fixes resolve the underlying vulnerability and review how effectively the update process worked. </t>
  </si>
  <si>
    <t>Maintain and use component inventories (e.g. SBOM) to support vulnerability management, where appropriate</t>
  </si>
  <si>
    <t>Assess the exploitability of vulnerabilities where relevant, to support prioritisation of fixes</t>
  </si>
  <si>
    <t>Track indicators such as time to detect and resolve vulnerabilities, where feasible, to support improvement</t>
  </si>
  <si>
    <t>Maintain a structured product security management plan with clear roles, responsibilities, and escalation paths.</t>
  </si>
  <si>
    <t>Test and review the plan regularly, and address any gaps that are identified.</t>
  </si>
  <si>
    <t>Carry out structured follow-ups after security incidents to capture lessons learned.</t>
  </si>
  <si>
    <t>Review product support periods and lifecycle commitments to ensure they remain realistic.</t>
  </si>
  <si>
    <t>Ensure processes support coordinated handling of vulnerabilities, including communication with external parties where relevant.</t>
  </si>
  <si>
    <t>Measure effectiveness of incident handling and improve processes based on results.</t>
  </si>
  <si>
    <t>Provide role-appropriate training, using approaches suitable for the organisation that reflects the level of risk and responsibility involved.</t>
  </si>
  <si>
    <t>Maintain accessible reporting channels and encourage staff to raise security concerns.</t>
  </si>
  <si>
    <t>Review competence levels regularly and address gaps through training, recruitment or specialist support.</t>
  </si>
  <si>
    <t>Follow external product security information in a structured way and engage with relevant communities where appropriate.</t>
  </si>
  <si>
    <t xml:space="preserve"> Assess staff skills on an ongoing basis and use the results to guide training and product security improvements.</t>
  </si>
  <si>
    <t xml:space="preserve"> Track training effectiveness and improve based on results.</t>
  </si>
  <si>
    <t>Review improvement plans at regular intervals, for example alongside annual product roadmap reviews, to ensure they remain relevant.</t>
  </si>
  <si>
    <t>Update planned actions when new risks, vulnerabilities, or weaknesses are identified so that efforts reflect the current situation.</t>
  </si>
  <si>
    <t>Keep key records such as policies, risk assessments, component inventories, vulnerability logs, and test results up to date and easy to access when needed.</t>
  </si>
  <si>
    <t>Use measurable indicators, where feasible, to track product security performance (e.g. time to resolve vulnerabilities).</t>
  </si>
  <si>
    <t xml:space="preserve">  💡 Tip: Start with your current maturity band and focus on a few actions at a time. Revisit regularly to track progress.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</si>
</sst>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FFFF"/>
      <name val="Arial"/>
      <family val="2"/>
    </font>
    <font>
      <b/>
      <sz val="11"/>
      <color rgb="FF1F3864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18"/>
      <color rgb="FFFFFFFF"/>
      <name val="Arial"/>
      <family val="2"/>
    </font>
    <font>
      <b/>
      <sz val="20"/>
      <color rgb="FFFFFFFF"/>
      <name val="Arial"/>
      <family val="2"/>
    </font>
    <font>
      <b/>
      <sz val="11"/>
      <color rgb="FFFFFFFF"/>
      <name val="Arial"/>
      <family val="2"/>
    </font>
    <font>
      <b/>
      <sz val="16"/>
      <color rgb="FFFFFFFF"/>
      <name val="Arial"/>
      <family val="2"/>
    </font>
    <font>
      <sz val="12"/>
      <name val="Arial"/>
      <family val="2"/>
    </font>
    <font>
      <sz val="9"/>
      <color rgb="FF333333"/>
      <name val="Arial"/>
      <family val="2"/>
    </font>
    <font>
      <sz val="8"/>
      <color rgb="FF555555"/>
      <name val="Arial"/>
      <family val="2"/>
    </font>
    <font>
      <sz val="10"/>
      <name val="Arial"/>
      <family val="2"/>
    </font>
    <font>
      <b/>
      <sz val="13"/>
      <color rgb="FF3D2A00"/>
      <name val="Arial"/>
      <family val="2"/>
    </font>
    <font>
      <i/>
      <sz val="9"/>
      <color rgb="FF7F6000"/>
      <name val="Arial"/>
      <family val="2"/>
    </font>
    <font>
      <b/>
      <sz val="10"/>
      <color rgb="FF7F6000"/>
      <name val="Arial"/>
      <family val="2"/>
    </font>
    <font>
      <b/>
      <sz val="13"/>
      <color rgb="FFFFFFFF"/>
      <name val="Arial"/>
      <family val="2"/>
    </font>
    <font>
      <i/>
      <sz val="9"/>
      <color rgb="FF1F3864"/>
      <name val="Arial"/>
      <family val="2"/>
    </font>
    <font>
      <b/>
      <sz val="10"/>
      <color rgb="FF1F3864"/>
      <name val="Arial"/>
      <family val="2"/>
    </font>
    <font>
      <i/>
      <sz val="9"/>
      <color rgb="FF375623"/>
      <name val="Arial"/>
      <family val="2"/>
    </font>
    <font>
      <b/>
      <sz val="10"/>
      <color rgb="FF375623"/>
      <name val="Arial"/>
      <family val="2"/>
    </font>
    <font>
      <sz val="9"/>
      <name val="Arial"/>
      <family val="2"/>
    </font>
    <font>
      <sz val="8"/>
      <color rgb="FF666666"/>
      <name val="Arial"/>
      <family val="2"/>
    </font>
    <font>
      <b/>
      <sz val="8"/>
      <color rgb="FF1F4E79"/>
      <name val="Arial"/>
      <family val="2"/>
    </font>
    <font>
      <sz val="8"/>
      <name val="Arial"/>
      <family val="2"/>
    </font>
    <font>
      <b/>
      <sz val="8"/>
      <color rgb="FF1F3864"/>
      <name val="Arial"/>
      <family val="2"/>
    </font>
    <font>
      <b/>
      <sz val="8"/>
      <color rgb="FF7F3F00"/>
      <name val="Arial"/>
      <family val="2"/>
    </font>
    <font>
      <b/>
      <sz val="8"/>
      <color rgb="FF3F3F76"/>
      <name val="Arial"/>
      <family val="2"/>
    </font>
    <font>
      <b/>
      <sz val="8"/>
      <color rgb="FFFFFFFF"/>
      <name val="Arial"/>
      <family val="2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444444"/>
      <name val="Arial"/>
      <family val="2"/>
    </font>
    <font>
      <b/>
      <sz val="10"/>
      <color rgb="FF1F4E79"/>
      <name val="Arial"/>
      <family val="2"/>
    </font>
    <font>
      <b/>
      <sz val="10"/>
      <color rgb="FF1F3864"/>
      <name val="Arial"/>
      <family val="2"/>
    </font>
    <font>
      <b/>
      <sz val="10"/>
      <color rgb="FF7F3F00"/>
      <name val="Arial"/>
      <family val="2"/>
    </font>
    <font>
      <b/>
      <sz val="10"/>
      <color rgb="FF3F3F76"/>
      <name val="Arial"/>
      <family val="2"/>
    </font>
    <font>
      <b/>
      <sz val="10"/>
      <color rgb="FF4B1A6B"/>
      <name val="Arial"/>
      <family val="2"/>
    </font>
    <font>
      <b/>
      <sz val="10"/>
      <color theme="0"/>
      <name val="Arial"/>
      <family val="2"/>
    </font>
    <font>
      <b/>
      <sz val="11"/>
      <color rgb="FFFFFFFF"/>
      <name val="Arial"/>
      <family val="2"/>
    </font>
    <font>
      <b/>
      <sz val="9"/>
      <color rgb="FFFFFFFF"/>
      <name val="Arial"/>
      <family val="2"/>
    </font>
    <font>
      <b/>
      <sz val="9"/>
      <color rgb="FF922B21"/>
      <name val="Arial"/>
      <family val="2"/>
    </font>
    <font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666666"/>
      <name val="Arial"/>
      <family val="2"/>
    </font>
    <font>
      <b/>
      <sz val="14"/>
      <color rgb="FF7F3F00"/>
      <name val="Calibri"/>
      <family val="2"/>
    </font>
    <font>
      <b/>
      <i/>
      <sz val="11"/>
      <color rgb="FFFFFFFF"/>
      <name val="Arial"/>
      <family val="2"/>
    </font>
    <font>
      <b/>
      <sz val="14"/>
      <color rgb="FFFFFFFF"/>
      <name val="Calibri"/>
      <family val="2"/>
    </font>
    <font>
      <b/>
      <sz val="11"/>
      <color theme="4"/>
      <name val="Courier New"/>
      <family val="3"/>
    </font>
    <font>
      <b/>
      <sz val="14"/>
      <color rgb="FF595959"/>
      <name val="Calibri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E75B6"/>
      </patternFill>
    </fill>
    <fill>
      <patternFill patternType="solid">
        <fgColor rgb="FFBDD7EE"/>
      </patternFill>
    </fill>
    <fill>
      <patternFill patternType="solid">
        <fgColor rgb="FFEBF3FB"/>
      </patternFill>
    </fill>
    <fill>
      <patternFill patternType="solid">
        <fgColor rgb="FF9DC3E6"/>
      </patternFill>
    </fill>
    <fill>
      <patternFill patternType="solid">
        <fgColor rgb="FFFFC000"/>
      </patternFill>
    </fill>
    <fill>
      <patternFill patternType="solid">
        <fgColor rgb="FF70AD47"/>
      </patternFill>
    </fill>
    <fill>
      <patternFill patternType="solid">
        <fgColor rgb="FFF7F7F7"/>
      </patternFill>
    </fill>
    <fill>
      <patternFill patternType="solid">
        <fgColor rgb="FF2E4057"/>
      </patternFill>
    </fill>
    <fill>
      <patternFill patternType="solid">
        <fgColor rgb="FF4472C4"/>
      </patternFill>
    </fill>
    <fill>
      <patternFill patternType="solid">
        <fgColor rgb="FFEEF4FB"/>
      </patternFill>
    </fill>
    <fill>
      <patternFill patternType="solid">
        <fgColor rgb="FFEEEEEE"/>
      </patternFill>
    </fill>
    <fill>
      <patternFill patternType="solid">
        <fgColor rgb="FFF0F0F0"/>
      </patternFill>
    </fill>
    <fill>
      <patternFill patternType="solid">
        <fgColor rgb="FFFFF2CC"/>
      </patternFill>
    </fill>
    <fill>
      <patternFill patternType="solid">
        <fgColor rgb="FFFFFEF5"/>
      </patternFill>
    </fill>
    <fill>
      <patternFill patternType="solid">
        <fgColor rgb="FFF5F9FF"/>
      </patternFill>
    </fill>
    <fill>
      <patternFill patternType="solid">
        <fgColor rgb="FF375623"/>
      </patternFill>
    </fill>
    <fill>
      <patternFill patternType="solid">
        <fgColor rgb="FFE2EFDA"/>
      </patternFill>
    </fill>
    <fill>
      <patternFill patternType="solid">
        <fgColor rgb="FFF6FBF2"/>
      </patternFill>
    </fill>
    <fill>
      <patternFill patternType="solid">
        <fgColor rgb="FFD6E4F0"/>
      </patternFill>
    </fill>
    <fill>
      <patternFill patternType="solid">
        <fgColor rgb="FFF9F9F9"/>
      </patternFill>
    </fill>
    <fill>
      <patternFill patternType="solid">
        <fgColor rgb="FFFAFAFA"/>
      </patternFill>
    </fill>
    <fill>
      <patternFill patternType="solid">
        <fgColor rgb="FFFCE4D6"/>
      </patternFill>
    </fill>
    <fill>
      <patternFill patternType="solid">
        <fgColor rgb="FFEDEDED"/>
      </patternFill>
    </fill>
    <fill>
      <patternFill patternType="solid">
        <fgColor rgb="FF4B1A6B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392B"/>
      </patternFill>
    </fill>
    <fill>
      <patternFill patternType="solid">
        <fgColor rgb="FF2E75B6"/>
        <bgColor rgb="FF2E75B6"/>
      </patternFill>
    </fill>
    <fill>
      <patternFill patternType="solid">
        <fgColor rgb="FFFFE699"/>
        <bgColor rgb="FFFFE699"/>
      </patternFill>
    </fill>
    <fill>
      <patternFill patternType="solid">
        <fgColor rgb="FFD9D9D9"/>
        <bgColor rgb="FFD9D9D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13"/>
    <xf numFmtId="0" fontId="2" fillId="0" borderId="13"/>
  </cellStyleXfs>
  <cellXfs count="154">
    <xf numFmtId="0" fontId="0" fillId="0" borderId="0" xfId="0" applyBorder="1"/>
    <xf numFmtId="0" fontId="1" fillId="0" borderId="0" xfId="0" applyFont="1" applyBorder="1"/>
    <xf numFmtId="0" fontId="3" fillId="0" borderId="0" xfId="0" applyFont="1" applyBorder="1"/>
    <xf numFmtId="2" fontId="0" fillId="0" borderId="0" xfId="0" applyNumberFormat="1" applyBorder="1"/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top"/>
    </xf>
    <xf numFmtId="0" fontId="15" fillId="12" borderId="2" xfId="0" applyFont="1" applyFill="1" applyBorder="1" applyAlignment="1">
      <alignment horizontal="left" vertical="top" wrapText="1" indent="1"/>
    </xf>
    <xf numFmtId="0" fontId="16" fillId="13" borderId="2" xfId="0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/>
    </xf>
    <xf numFmtId="0" fontId="15" fillId="16" borderId="2" xfId="0" applyFont="1" applyFill="1" applyBorder="1" applyAlignment="1">
      <alignment horizontal="left" vertical="top" wrapText="1" indent="1"/>
    </xf>
    <xf numFmtId="0" fontId="15" fillId="17" borderId="2" xfId="0" applyFont="1" applyFill="1" applyBorder="1" applyAlignment="1">
      <alignment horizontal="left" vertical="top" wrapText="1" indent="1"/>
    </xf>
    <xf numFmtId="0" fontId="15" fillId="20" borderId="2" xfId="0" applyFont="1" applyFill="1" applyBorder="1" applyAlignment="1">
      <alignment horizontal="left" vertical="top" wrapText="1" indent="1"/>
    </xf>
    <xf numFmtId="0" fontId="9" fillId="14" borderId="2" xfId="0" applyFont="1" applyFill="1" applyBorder="1" applyAlignment="1">
      <alignment horizontal="center" vertical="center"/>
    </xf>
    <xf numFmtId="0" fontId="17" fillId="0" borderId="4" xfId="0" applyFont="1" applyBorder="1"/>
    <xf numFmtId="0" fontId="21" fillId="2" borderId="3" xfId="0" applyFont="1" applyFill="1" applyBorder="1" applyAlignment="1">
      <alignment horizontal="center" vertical="center"/>
    </xf>
    <xf numFmtId="0" fontId="21" fillId="26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0" fontId="26" fillId="28" borderId="1" xfId="0" applyFont="1" applyFill="1" applyBorder="1" applyAlignment="1">
      <alignment horizontal="center" vertical="center"/>
    </xf>
    <xf numFmtId="0" fontId="26" fillId="29" borderId="1" xfId="0" applyFont="1" applyFill="1" applyBorder="1" applyAlignment="1">
      <alignment horizontal="center" vertical="center"/>
    </xf>
    <xf numFmtId="0" fontId="26" fillId="30" borderId="1" xfId="0" applyFont="1" applyFill="1" applyBorder="1" applyAlignment="1">
      <alignment horizontal="center" vertical="center"/>
    </xf>
    <xf numFmtId="0" fontId="21" fillId="35" borderId="3" xfId="0" applyFont="1" applyFill="1" applyBorder="1" applyAlignment="1">
      <alignment horizontal="center" vertical="center"/>
    </xf>
    <xf numFmtId="0" fontId="21" fillId="36" borderId="3" xfId="0" applyFont="1" applyFill="1" applyBorder="1" applyAlignment="1">
      <alignment horizontal="center" vertical="center"/>
    </xf>
    <xf numFmtId="0" fontId="21" fillId="33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0" fillId="0" borderId="4" xfId="0" applyBorder="1"/>
    <xf numFmtId="0" fontId="17" fillId="0" borderId="13" xfId="0" applyFont="1"/>
    <xf numFmtId="0" fontId="17" fillId="31" borderId="13" xfId="0" applyFont="1" applyFill="1"/>
    <xf numFmtId="0" fontId="26" fillId="31" borderId="13" xfId="0" applyFont="1" applyFill="1" applyAlignment="1">
      <alignment horizontal="center" vertical="center" wrapText="1"/>
    </xf>
    <xf numFmtId="0" fontId="47" fillId="31" borderId="13" xfId="0" applyFont="1" applyFill="1" applyAlignment="1">
      <alignment horizontal="center" vertical="center"/>
    </xf>
    <xf numFmtId="0" fontId="48" fillId="0" borderId="13" xfId="0" applyFont="1"/>
    <xf numFmtId="0" fontId="12" fillId="6" borderId="12" xfId="0" applyFont="1" applyFill="1" applyBorder="1" applyAlignment="1">
      <alignment horizontal="center" vertical="center"/>
    </xf>
    <xf numFmtId="0" fontId="15" fillId="16" borderId="11" xfId="0" applyFont="1" applyFill="1" applyBorder="1" applyAlignment="1">
      <alignment horizontal="left" vertical="top" wrapText="1" indent="1"/>
    </xf>
    <xf numFmtId="0" fontId="17" fillId="14" borderId="11" xfId="0" applyFont="1" applyFill="1" applyBorder="1" applyAlignment="1">
      <alignment horizontal="center" vertical="center"/>
    </xf>
    <xf numFmtId="0" fontId="0" fillId="0" borderId="13" xfId="0"/>
    <xf numFmtId="0" fontId="15" fillId="17" borderId="11" xfId="0" applyFont="1" applyFill="1" applyBorder="1" applyAlignment="1">
      <alignment horizontal="left" vertical="top" wrapText="1" indent="1"/>
    </xf>
    <xf numFmtId="0" fontId="15" fillId="20" borderId="11" xfId="0" applyFont="1" applyFill="1" applyBorder="1" applyAlignment="1">
      <alignment horizontal="left" vertical="top" wrapText="1" indent="1"/>
    </xf>
    <xf numFmtId="0" fontId="15" fillId="12" borderId="11" xfId="0" applyFont="1" applyFill="1" applyBorder="1" applyAlignment="1">
      <alignment horizontal="left" vertical="top" wrapText="1" indent="1"/>
    </xf>
    <xf numFmtId="0" fontId="49" fillId="0" borderId="0" xfId="0" applyFont="1" applyBorder="1"/>
    <xf numFmtId="0" fontId="17" fillId="0" borderId="4" xfId="0" applyFont="1" applyBorder="1" applyProtection="1">
      <protection locked="0"/>
    </xf>
    <xf numFmtId="164" fontId="45" fillId="3" borderId="3" xfId="0" applyNumberFormat="1" applyFont="1" applyFill="1" applyBorder="1" applyAlignment="1" applyProtection="1">
      <alignment horizontal="center" vertical="center"/>
      <protection locked="0"/>
    </xf>
    <xf numFmtId="0" fontId="33" fillId="37" borderId="3" xfId="0" applyFont="1" applyFill="1" applyBorder="1" applyAlignment="1" applyProtection="1">
      <alignment horizontal="center" vertical="center"/>
      <protection locked="0"/>
    </xf>
    <xf numFmtId="0" fontId="33" fillId="7" borderId="3" xfId="0" applyFont="1" applyFill="1" applyBorder="1" applyAlignment="1" applyProtection="1">
      <alignment horizontal="center" vertical="center"/>
      <protection locked="0"/>
    </xf>
    <xf numFmtId="0" fontId="33" fillId="6" borderId="3" xfId="0" applyFont="1" applyFill="1" applyBorder="1" applyAlignment="1" applyProtection="1">
      <alignment horizontal="center" vertical="center"/>
      <protection locked="0"/>
    </xf>
    <xf numFmtId="0" fontId="33" fillId="8" borderId="3" xfId="0" applyFont="1" applyFill="1" applyBorder="1" applyAlignment="1" applyProtection="1">
      <alignment horizontal="center" vertical="center"/>
      <protection locked="0"/>
    </xf>
    <xf numFmtId="0" fontId="33" fillId="18" borderId="3" xfId="0" applyFont="1" applyFill="1" applyBorder="1" applyAlignment="1" applyProtection="1">
      <alignment horizontal="center" vertical="center"/>
      <protection locked="0"/>
    </xf>
    <xf numFmtId="0" fontId="33" fillId="31" borderId="3" xfId="0" applyFont="1" applyFill="1" applyBorder="1" applyAlignment="1" applyProtection="1">
      <alignment horizontal="center" vertical="center"/>
      <protection locked="0"/>
    </xf>
    <xf numFmtId="0" fontId="35" fillId="2" borderId="3" xfId="0" applyFont="1" applyFill="1" applyBorder="1" applyAlignment="1" applyProtection="1">
      <alignment horizontal="center" vertical="center" wrapText="1"/>
      <protection locked="0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0" fontId="35" fillId="33" borderId="14" xfId="0" applyFont="1" applyFill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left" vertical="top" wrapText="1" indent="1"/>
      <protection locked="0"/>
    </xf>
    <xf numFmtId="2" fontId="39" fillId="0" borderId="1" xfId="0" applyNumberFormat="1" applyFont="1" applyBorder="1" applyAlignment="1" applyProtection="1">
      <alignment horizontal="center" vertical="top"/>
      <protection locked="0"/>
    </xf>
    <xf numFmtId="0" fontId="36" fillId="0" borderId="1" xfId="0" applyFont="1" applyBorder="1" applyAlignment="1" applyProtection="1">
      <alignment horizontal="left" vertical="top" wrapText="1"/>
      <protection locked="0"/>
    </xf>
    <xf numFmtId="0" fontId="27" fillId="22" borderId="5" xfId="0" applyFont="1" applyFill="1" applyBorder="1" applyAlignment="1" applyProtection="1">
      <alignment horizontal="left" vertical="top" wrapText="1"/>
      <protection locked="0"/>
    </xf>
    <xf numFmtId="0" fontId="28" fillId="21" borderId="5" xfId="0" applyFont="1" applyFill="1" applyBorder="1" applyAlignment="1" applyProtection="1">
      <alignment horizontal="center" vertical="center"/>
      <protection locked="0"/>
    </xf>
    <xf numFmtId="0" fontId="29" fillId="23" borderId="5" xfId="0" applyFont="1" applyFill="1" applyBorder="1" applyAlignment="1" applyProtection="1">
      <alignment horizontal="left" vertical="top" wrapText="1"/>
      <protection locked="0"/>
    </xf>
    <xf numFmtId="0" fontId="39" fillId="0" borderId="1" xfId="0" applyFont="1" applyBorder="1" applyAlignment="1" applyProtection="1">
      <alignment horizontal="center" vertical="top"/>
      <protection locked="0"/>
    </xf>
    <xf numFmtId="0" fontId="36" fillId="0" borderId="4" xfId="0" applyFont="1" applyBorder="1" applyProtection="1">
      <protection locked="0"/>
    </xf>
    <xf numFmtId="0" fontId="35" fillId="2" borderId="14" xfId="0" applyFont="1" applyFill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top"/>
      <protection locked="0"/>
    </xf>
    <xf numFmtId="0" fontId="30" fillId="5" borderId="5" xfId="0" applyFont="1" applyFill="1" applyBorder="1" applyAlignment="1" applyProtection="1">
      <alignment horizontal="center" vertical="center"/>
      <protection locked="0"/>
    </xf>
    <xf numFmtId="16" fontId="17" fillId="0" borderId="4" xfId="0" applyNumberFormat="1" applyFont="1" applyBorder="1" applyProtection="1">
      <protection locked="0"/>
    </xf>
    <xf numFmtId="0" fontId="35" fillId="36" borderId="14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 applyProtection="1">
      <alignment horizontal="center" vertical="top"/>
      <protection locked="0"/>
    </xf>
    <xf numFmtId="16" fontId="31" fillId="24" borderId="5" xfId="0" applyNumberFormat="1" applyFont="1" applyFill="1" applyBorder="1" applyAlignment="1" applyProtection="1">
      <alignment horizontal="center" vertical="center"/>
      <protection locked="0"/>
    </xf>
    <xf numFmtId="0" fontId="44" fillId="35" borderId="13" xfId="1" applyFont="1" applyFill="1" applyAlignment="1" applyProtection="1">
      <alignment horizontal="center" vertical="center"/>
      <protection locked="0"/>
    </xf>
    <xf numFmtId="2" fontId="17" fillId="0" borderId="4" xfId="0" applyNumberFormat="1" applyFont="1" applyBorder="1" applyProtection="1">
      <protection locked="0"/>
    </xf>
    <xf numFmtId="0" fontId="42" fillId="0" borderId="1" xfId="0" applyFont="1" applyBorder="1" applyAlignment="1" applyProtection="1">
      <alignment horizontal="center" vertical="top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2" fontId="32" fillId="25" borderId="5" xfId="0" applyNumberFormat="1" applyFont="1" applyFill="1" applyBorder="1" applyAlignment="1" applyProtection="1">
      <alignment horizontal="center" vertical="center"/>
      <protection locked="0"/>
    </xf>
    <xf numFmtId="0" fontId="32" fillId="25" borderId="5" xfId="0" applyFont="1" applyFill="1" applyBorder="1" applyAlignment="1" applyProtection="1">
      <alignment horizontal="center" vertical="center"/>
      <protection locked="0"/>
    </xf>
    <xf numFmtId="0" fontId="35" fillId="26" borderId="14" xfId="0" applyFont="1" applyFill="1" applyBorder="1" applyAlignment="1" applyProtection="1">
      <alignment horizontal="center" vertical="center"/>
      <protection locked="0"/>
    </xf>
    <xf numFmtId="0" fontId="43" fillId="0" borderId="1" xfId="0" applyFont="1" applyBorder="1" applyAlignment="1" applyProtection="1">
      <alignment horizontal="center" vertical="top"/>
      <protection locked="0"/>
    </xf>
    <xf numFmtId="0" fontId="0" fillId="0" borderId="0" xfId="0" applyBorder="1" applyProtection="1">
      <protection locked="0"/>
    </xf>
    <xf numFmtId="0" fontId="12" fillId="3" borderId="3" xfId="0" applyFont="1" applyFill="1" applyBorder="1" applyAlignment="1" applyProtection="1">
      <alignment horizontal="left" vertical="center" indent="1"/>
      <protection locked="0"/>
    </xf>
    <xf numFmtId="0" fontId="53" fillId="38" borderId="0" xfId="0" applyFont="1" applyFill="1" applyBorder="1" applyAlignment="1" applyProtection="1">
      <alignment horizontal="left" vertical="center"/>
      <protection locked="0"/>
    </xf>
    <xf numFmtId="0" fontId="12" fillId="6" borderId="1" xfId="0" applyFont="1" applyFill="1" applyBorder="1" applyAlignment="1">
      <alignment horizontal="center" vertical="center" wrapText="1"/>
    </xf>
    <xf numFmtId="0" fontId="55" fillId="4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46" fillId="31" borderId="13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7" fillId="0" borderId="0" xfId="0" applyFont="1" applyBorder="1"/>
    <xf numFmtId="0" fontId="6" fillId="2" borderId="3" xfId="0" applyFont="1" applyFill="1" applyBorder="1" applyAlignment="1" applyProtection="1">
      <alignment horizontal="center" vertical="center"/>
      <protection locked="0"/>
    </xf>
    <xf numFmtId="0" fontId="26" fillId="31" borderId="13" xfId="0" applyFont="1" applyFill="1" applyAlignment="1">
      <alignment horizontal="left" vertical="center" wrapText="1"/>
    </xf>
    <xf numFmtId="0" fontId="0" fillId="0" borderId="0" xfId="0" applyBorder="1"/>
    <xf numFmtId="0" fontId="11" fillId="3" borderId="1" xfId="0" applyFont="1" applyFill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7" fillId="5" borderId="1" xfId="0" applyFont="1" applyFill="1" applyBorder="1" applyAlignment="1">
      <alignment horizontal="left" vertical="center" wrapText="1"/>
    </xf>
    <xf numFmtId="0" fontId="0" fillId="0" borderId="18" xfId="0" applyBorder="1"/>
    <xf numFmtId="0" fontId="11" fillId="3" borderId="1" xfId="0" applyFont="1" applyFill="1" applyBorder="1" applyAlignment="1">
      <alignment horizontal="center" vertical="center" wrapText="1"/>
    </xf>
    <xf numFmtId="0" fontId="45" fillId="31" borderId="13" xfId="0" applyFont="1" applyFill="1" applyAlignment="1">
      <alignment horizontal="left" vertical="center" indent="1"/>
    </xf>
    <xf numFmtId="0" fontId="6" fillId="2" borderId="13" xfId="0" applyFont="1" applyFill="1" applyAlignment="1">
      <alignment horizontal="center" vertical="center" wrapText="1"/>
    </xf>
    <xf numFmtId="0" fontId="54" fillId="0" borderId="1" xfId="0" applyFont="1" applyBorder="1" applyAlignment="1">
      <alignment horizontal="left" vertical="center"/>
    </xf>
    <xf numFmtId="0" fontId="0" fillId="0" borderId="19" xfId="0" applyBorder="1"/>
    <xf numFmtId="0" fontId="46" fillId="31" borderId="13" xfId="0" applyFont="1" applyFill="1" applyAlignment="1">
      <alignment horizontal="center" vertical="center"/>
    </xf>
    <xf numFmtId="0" fontId="56" fillId="0" borderId="1" xfId="0" applyFont="1" applyBorder="1" applyAlignment="1">
      <alignment horizontal="center" vertical="center" wrapText="1"/>
    </xf>
    <xf numFmtId="0" fontId="10" fillId="2" borderId="13" xfId="0" applyFont="1" applyFill="1" applyAlignment="1">
      <alignment horizontal="center" vertical="center" wrapText="1"/>
    </xf>
    <xf numFmtId="0" fontId="50" fillId="9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37" borderId="1" xfId="0" applyFont="1" applyFill="1" applyBorder="1" applyAlignment="1">
      <alignment horizontal="center" vertical="center"/>
    </xf>
    <xf numFmtId="0" fontId="57" fillId="27" borderId="13" xfId="0" applyFont="1" applyFill="1" applyAlignment="1">
      <alignment horizontal="center" vertical="center" wrapText="1"/>
    </xf>
    <xf numFmtId="0" fontId="12" fillId="3" borderId="13" xfId="0" applyFont="1" applyFill="1" applyAlignment="1">
      <alignment horizontal="left" vertical="center"/>
    </xf>
    <xf numFmtId="0" fontId="13" fillId="2" borderId="13" xfId="0" applyFont="1" applyFill="1" applyAlignment="1" applyProtection="1">
      <alignment horizontal="left" vertical="center" indent="1"/>
      <protection locked="0"/>
    </xf>
    <xf numFmtId="0" fontId="0" fillId="0" borderId="0" xfId="0" applyBorder="1" applyProtection="1">
      <protection locked="0"/>
    </xf>
    <xf numFmtId="0" fontId="6" fillId="2" borderId="14" xfId="0" applyFont="1" applyFill="1" applyBorder="1" applyAlignment="1" applyProtection="1">
      <alignment horizontal="left" vertical="center" inden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35" fillId="35" borderId="14" xfId="0" applyFont="1" applyFill="1" applyBorder="1" applyAlignment="1" applyProtection="1">
      <alignment horizontal="left" vertical="center" inden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51" fillId="39" borderId="8" xfId="0" applyFont="1" applyFill="1" applyBorder="1" applyAlignment="1" applyProtection="1">
      <alignment horizontal="left" vertical="center" indent="1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35" fillId="26" borderId="14" xfId="0" applyFont="1" applyFill="1" applyBorder="1" applyAlignment="1" applyProtection="1">
      <alignment horizontal="left" vertical="center" indent="1"/>
      <protection locked="0"/>
    </xf>
    <xf numFmtId="0" fontId="35" fillId="36" borderId="14" xfId="0" applyFont="1" applyFill="1" applyBorder="1" applyAlignment="1" applyProtection="1">
      <alignment horizontal="left" vertical="center" indent="1"/>
      <protection locked="0"/>
    </xf>
    <xf numFmtId="0" fontId="45" fillId="3" borderId="3" xfId="0" applyFont="1" applyFill="1" applyBorder="1" applyAlignment="1" applyProtection="1">
      <alignment horizontal="center" vertical="center"/>
      <protection locked="0"/>
    </xf>
    <xf numFmtId="0" fontId="35" fillId="33" borderId="14" xfId="0" applyFont="1" applyFill="1" applyBorder="1" applyAlignment="1" applyProtection="1">
      <alignment horizontal="left" vertical="center" indent="1"/>
      <protection locked="0"/>
    </xf>
    <xf numFmtId="0" fontId="5" fillId="4" borderId="13" xfId="0" applyFont="1" applyFill="1" applyAlignment="1">
      <alignment horizontal="left" vertical="center"/>
    </xf>
    <xf numFmtId="0" fontId="4" fillId="3" borderId="13" xfId="0" applyFont="1" applyFill="1" applyAlignment="1">
      <alignment horizontal="center" vertical="center"/>
    </xf>
    <xf numFmtId="0" fontId="34" fillId="2" borderId="13" xfId="0" applyFont="1" applyFill="1" applyAlignment="1">
      <alignment horizontal="center" vertical="center" wrapText="1"/>
    </xf>
    <xf numFmtId="0" fontId="13" fillId="2" borderId="13" xfId="0" applyFont="1" applyFill="1" applyAlignment="1">
      <alignment horizontal="left" vertical="center" indent="1"/>
    </xf>
    <xf numFmtId="0" fontId="24" fillId="19" borderId="13" xfId="0" applyFont="1" applyFill="1" applyAlignment="1">
      <alignment horizontal="left" vertical="center" indent="2"/>
    </xf>
    <xf numFmtId="0" fontId="23" fillId="4" borderId="13" xfId="0" applyFont="1" applyFill="1" applyAlignment="1">
      <alignment horizontal="left" vertical="center" indent="1"/>
    </xf>
    <xf numFmtId="0" fontId="23" fillId="33" borderId="13" xfId="0" applyFont="1" applyFill="1" applyAlignment="1">
      <alignment horizontal="left" vertical="center" indent="1"/>
    </xf>
    <xf numFmtId="0" fontId="25" fillId="19" borderId="13" xfId="0" applyFont="1" applyFill="1" applyAlignment="1">
      <alignment horizontal="left" vertical="center" indent="1"/>
    </xf>
    <xf numFmtId="0" fontId="20" fillId="15" borderId="13" xfId="0" applyFont="1" applyFill="1" applyAlignment="1">
      <alignment horizontal="left" vertical="center" indent="1"/>
    </xf>
    <xf numFmtId="0" fontId="22" fillId="4" borderId="13" xfId="0" applyFont="1" applyFill="1" applyAlignment="1">
      <alignment horizontal="left" vertical="center" indent="2"/>
    </xf>
    <xf numFmtId="0" fontId="6" fillId="11" borderId="13" xfId="0" applyFont="1" applyFill="1" applyAlignment="1">
      <alignment horizontal="left" vertical="center" indent="1"/>
    </xf>
    <xf numFmtId="0" fontId="21" fillId="3" borderId="13" xfId="0" applyFont="1" applyFill="1" applyAlignment="1">
      <alignment horizontal="left" vertical="center" indent="1"/>
    </xf>
    <xf numFmtId="0" fontId="21" fillId="18" borderId="13" xfId="0" applyFont="1" applyFill="1" applyAlignment="1">
      <alignment horizontal="left" vertical="center" indent="1"/>
    </xf>
    <xf numFmtId="0" fontId="9" fillId="11" borderId="13" xfId="0" applyFont="1" applyFill="1" applyAlignment="1">
      <alignment horizontal="left" vertical="center" indent="1"/>
    </xf>
    <xf numFmtId="0" fontId="19" fillId="15" borderId="13" xfId="0" applyFont="1" applyFill="1" applyAlignment="1">
      <alignment horizontal="left" vertical="center" indent="2"/>
    </xf>
    <xf numFmtId="0" fontId="52" fillId="3" borderId="13" xfId="0" applyFont="1" applyFill="1" applyAlignment="1">
      <alignment horizontal="left" vertical="center" indent="2"/>
    </xf>
    <xf numFmtId="0" fontId="20" fillId="34" borderId="13" xfId="0" applyFont="1" applyFill="1" applyAlignment="1">
      <alignment horizontal="left" vertical="center" indent="1"/>
    </xf>
    <xf numFmtId="0" fontId="25" fillId="32" borderId="13" xfId="0" applyFont="1" applyFill="1" applyAlignment="1">
      <alignment horizontal="left" vertical="center" indent="1"/>
    </xf>
    <xf numFmtId="0" fontId="18" fillId="7" borderId="13" xfId="0" applyFont="1" applyFill="1" applyAlignment="1">
      <alignment horizontal="left" vertical="center" indent="1"/>
    </xf>
  </cellXfs>
  <cellStyles count="2">
    <cellStyle name="Normal" xfId="0" builtinId="0"/>
    <cellStyle name="Normal 2" xfId="1" xr:uid="{00000000-0005-0000-0000-000001000000}"/>
  </cellStyles>
  <dxfs count="40">
    <dxf>
      <font>
        <b/>
        <sz val="11"/>
        <color rgb="FFFFFFFF"/>
        <name val="Arial"/>
      </font>
      <fill>
        <patternFill patternType="solid">
          <fgColor rgb="FFC0392B"/>
          <bgColor rgb="FFC0392B"/>
        </patternFill>
      </fill>
    </dxf>
    <dxf>
      <font>
        <b/>
        <sz val="11"/>
        <color rgb="FFFFFFFF"/>
        <name val="Arial"/>
      </font>
      <fill>
        <patternFill patternType="solid">
          <fgColor rgb="FFFFC000"/>
          <bgColor rgb="FFFFC000"/>
        </patternFill>
      </fill>
    </dxf>
    <dxf>
      <font>
        <b/>
        <sz val="11"/>
        <color rgb="FFFFFFFF"/>
        <name val="Arial"/>
      </font>
      <fill>
        <patternFill patternType="solid">
          <fgColor rgb="FF9DC3E6"/>
          <bgColor rgb="FF9DC3E6"/>
        </patternFill>
      </fill>
    </dxf>
    <dxf>
      <font>
        <b/>
        <sz val="11"/>
        <color rgb="FFFFFFFF"/>
        <name val="Arial"/>
      </font>
      <fill>
        <patternFill patternType="solid">
          <fgColor rgb="FF70AD47"/>
          <bgColor rgb="FF70AD47"/>
        </patternFill>
      </fill>
    </dxf>
    <dxf>
      <font>
        <b/>
        <sz val="11"/>
        <color rgb="FFFFFFFF"/>
        <name val="Arial"/>
      </font>
      <fill>
        <patternFill patternType="solid">
          <fgColor rgb="FF375623"/>
          <bgColor rgb="FF375623"/>
        </patternFill>
      </fill>
    </dxf>
    <dxf>
      <font>
        <sz val="9"/>
        <color rgb="FF9C0006"/>
        <name val="Arial"/>
      </font>
      <fill>
        <patternFill patternType="solid">
          <fgColor rgb="FFF5C6C2"/>
          <bgColor rgb="FFF5C6C2"/>
        </patternFill>
      </fill>
    </dxf>
    <dxf>
      <font>
        <sz val="9"/>
        <color rgb="FF7F6000"/>
        <name val="Arial"/>
      </font>
      <fill>
        <patternFill patternType="solid">
          <fgColor rgb="FFFFF2CC"/>
          <bgColor rgb="FFFFF2CC"/>
        </patternFill>
      </fill>
    </dxf>
    <dxf>
      <font>
        <sz val="9"/>
        <color rgb="FF1F4E79"/>
        <name val="Arial"/>
      </font>
      <fill>
        <patternFill patternType="solid">
          <fgColor rgb="FFDEEBF7"/>
          <bgColor rgb="FFDEEBF7"/>
        </patternFill>
      </fill>
    </dxf>
    <dxf>
      <font>
        <sz val="9"/>
        <color rgb="FF375623"/>
        <name val="Arial"/>
      </font>
      <fill>
        <patternFill patternType="solid">
          <fgColor rgb="FFE2EFDA"/>
          <bgColor rgb="FFE2EFDA"/>
        </patternFill>
      </fill>
    </dxf>
    <dxf>
      <font>
        <sz val="9"/>
        <color rgb="FF375623"/>
        <name val="Arial"/>
      </font>
      <fill>
        <patternFill patternType="solid">
          <fgColor rgb="FFE2EFDA"/>
          <bgColor rgb="FFE2EFDA"/>
        </patternFill>
      </fill>
    </dxf>
    <dxf>
      <font>
        <b/>
        <sz val="11"/>
        <color rgb="FFFFFFFF"/>
        <name val="Arial"/>
      </font>
      <fill>
        <patternFill patternType="solid">
          <fgColor rgb="FFC0392B"/>
          <bgColor rgb="FFC0392B"/>
        </patternFill>
      </fill>
    </dxf>
    <dxf>
      <font>
        <b/>
        <sz val="11"/>
        <color rgb="FFFFFFFF"/>
        <name val="Arial"/>
      </font>
      <fill>
        <patternFill patternType="solid">
          <fgColor rgb="FFFFC000"/>
          <bgColor rgb="FFFFC000"/>
        </patternFill>
      </fill>
    </dxf>
    <dxf>
      <font>
        <b/>
        <sz val="11"/>
        <color rgb="FFFFFFFF"/>
        <name val="Arial"/>
      </font>
      <fill>
        <patternFill patternType="solid">
          <fgColor rgb="FF9DC3E6"/>
          <bgColor rgb="FF9DC3E6"/>
        </patternFill>
      </fill>
    </dxf>
    <dxf>
      <font>
        <b/>
        <sz val="11"/>
        <color rgb="FFFFFFFF"/>
        <name val="Arial"/>
      </font>
      <fill>
        <patternFill patternType="solid">
          <fgColor rgb="FF70AD47"/>
          <bgColor rgb="FF70AD47"/>
        </patternFill>
      </fill>
    </dxf>
    <dxf>
      <font>
        <b/>
        <sz val="11"/>
        <color rgb="FFFFFFFF"/>
        <name val="Arial"/>
      </font>
      <fill>
        <patternFill patternType="solid">
          <fgColor rgb="FF375623"/>
          <bgColor rgb="FF375623"/>
        </patternFill>
      </fill>
    </dxf>
    <dxf>
      <font>
        <b/>
        <sz val="11"/>
        <color rgb="FFFFFFFF"/>
        <name val="Arial"/>
      </font>
      <fill>
        <patternFill patternType="solid">
          <fgColor rgb="FF375623"/>
          <bgColor rgb="FF375623"/>
        </patternFill>
      </fill>
    </dxf>
    <dxf>
      <font>
        <b/>
        <sz val="11"/>
        <color rgb="FFFFFFFF"/>
        <name val="Arial"/>
      </font>
      <fill>
        <patternFill patternType="solid">
          <fgColor rgb="FF70AD47"/>
          <bgColor rgb="FF70AD47"/>
        </patternFill>
      </fill>
    </dxf>
    <dxf>
      <font>
        <b/>
        <sz val="11"/>
        <color rgb="FFFFFFFF"/>
        <name val="Arial"/>
      </font>
      <fill>
        <patternFill patternType="solid">
          <fgColor rgb="FF5B9BBF"/>
          <bgColor rgb="FF5B9BBF"/>
        </patternFill>
      </fill>
    </dxf>
    <dxf>
      <font>
        <b/>
        <sz val="11"/>
        <color rgb="FFFFFFFF"/>
        <name val="Arial"/>
      </font>
      <fill>
        <patternFill patternType="solid">
          <fgColor rgb="FFD4891A"/>
          <bgColor rgb="FFD4891A"/>
        </patternFill>
      </fill>
    </dxf>
    <dxf>
      <font>
        <b/>
        <sz val="11"/>
        <color rgb="FFFFFFFF"/>
        <name val="Arial"/>
      </font>
      <fill>
        <patternFill patternType="solid">
          <fgColor rgb="FFC0392B"/>
          <bgColor rgb="FFC0392B"/>
        </patternFill>
      </fill>
    </dxf>
    <dxf>
      <font>
        <b/>
        <sz val="11"/>
        <color rgb="FFFFFFFF"/>
        <name val="Arial"/>
      </font>
      <fill>
        <patternFill patternType="solid">
          <fgColor rgb="FF375623"/>
          <bgColor rgb="FF375623"/>
        </patternFill>
      </fill>
    </dxf>
    <dxf>
      <font>
        <b/>
        <sz val="11"/>
        <color rgb="FFFFFFFF"/>
        <name val="Arial"/>
      </font>
      <fill>
        <patternFill patternType="solid">
          <fgColor rgb="FF70AD47"/>
          <bgColor rgb="FF70AD47"/>
        </patternFill>
      </fill>
    </dxf>
    <dxf>
      <font>
        <b/>
        <sz val="11"/>
        <color rgb="FFFFFFFF"/>
        <name val="Arial"/>
      </font>
      <fill>
        <patternFill patternType="solid">
          <fgColor rgb="FF5B9BBF"/>
          <bgColor rgb="FF5B9BBF"/>
        </patternFill>
      </fill>
    </dxf>
    <dxf>
      <font>
        <b/>
        <sz val="11"/>
        <color rgb="FFFFFFFF"/>
        <name val="Arial"/>
      </font>
      <fill>
        <patternFill patternType="solid">
          <fgColor rgb="FFD4891A"/>
          <bgColor rgb="FFD4891A"/>
        </patternFill>
      </fill>
    </dxf>
    <dxf>
      <font>
        <b/>
        <sz val="11"/>
        <color rgb="FFFFFFFF"/>
        <name val="Arial"/>
      </font>
      <fill>
        <patternFill patternType="solid">
          <fgColor rgb="FFC0392B"/>
          <bgColor rgb="FFC0392B"/>
        </patternFill>
      </fill>
    </dxf>
    <dxf>
      <font>
        <b/>
        <sz val="11"/>
        <color rgb="FFFFFFFF"/>
        <name val="Arial"/>
      </font>
      <fill>
        <patternFill patternType="solid">
          <fgColor rgb="FF375623"/>
          <bgColor rgb="FF375623"/>
        </patternFill>
      </fill>
    </dxf>
    <dxf>
      <font>
        <b/>
        <sz val="11"/>
        <color rgb="FFFFFFFF"/>
        <name val="Arial"/>
      </font>
      <fill>
        <patternFill patternType="solid">
          <fgColor rgb="FF70AD47"/>
          <bgColor rgb="FF70AD47"/>
        </patternFill>
      </fill>
    </dxf>
    <dxf>
      <font>
        <b/>
        <sz val="11"/>
        <color rgb="FFFFFFFF"/>
        <name val="Arial"/>
      </font>
      <fill>
        <patternFill patternType="solid">
          <fgColor rgb="FF5B9BBF"/>
          <bgColor rgb="FF5B9BBF"/>
        </patternFill>
      </fill>
    </dxf>
    <dxf>
      <font>
        <b/>
        <sz val="11"/>
        <color rgb="FFFFFFFF"/>
        <name val="Arial"/>
      </font>
      <fill>
        <patternFill patternType="solid">
          <fgColor rgb="FFD4891A"/>
          <bgColor rgb="FFD4891A"/>
        </patternFill>
      </fill>
    </dxf>
    <dxf>
      <font>
        <b/>
        <sz val="11"/>
        <color rgb="FFFFFFFF"/>
        <name val="Arial"/>
      </font>
      <fill>
        <patternFill patternType="solid">
          <fgColor rgb="FFC0392B"/>
          <bgColor rgb="FFC0392B"/>
        </patternFill>
      </fill>
    </dxf>
    <dxf>
      <font>
        <b/>
        <sz val="11"/>
        <color rgb="FFFFFFFF"/>
        <name val="Arial"/>
      </font>
      <fill>
        <patternFill patternType="solid">
          <fgColor rgb="FF375623"/>
          <bgColor rgb="FF375623"/>
        </patternFill>
      </fill>
    </dxf>
    <dxf>
      <font>
        <b/>
        <sz val="11"/>
        <color rgb="FFFFFFFF"/>
        <name val="Arial"/>
      </font>
      <fill>
        <patternFill patternType="solid">
          <fgColor rgb="FF70AD47"/>
          <bgColor rgb="FF70AD47"/>
        </patternFill>
      </fill>
    </dxf>
    <dxf>
      <font>
        <b/>
        <sz val="11"/>
        <color rgb="FFFFFFFF"/>
        <name val="Arial"/>
      </font>
      <fill>
        <patternFill patternType="solid">
          <fgColor rgb="FF5B9BBF"/>
          <bgColor rgb="FF5B9BBF"/>
        </patternFill>
      </fill>
    </dxf>
    <dxf>
      <font>
        <b/>
        <sz val="11"/>
        <color rgb="FFFFFFFF"/>
        <name val="Arial"/>
      </font>
      <fill>
        <patternFill patternType="solid">
          <fgColor rgb="FFD4891A"/>
          <bgColor rgb="FFD4891A"/>
        </patternFill>
      </fill>
    </dxf>
    <dxf>
      <font>
        <b/>
        <sz val="11"/>
        <color rgb="FFFFFFFF"/>
        <name val="Arial"/>
      </font>
      <fill>
        <patternFill patternType="solid">
          <fgColor rgb="FFC0392B"/>
          <bgColor rgb="FFC0392B"/>
        </patternFill>
      </fill>
    </dxf>
    <dxf>
      <font>
        <b/>
        <sz val="11"/>
        <color rgb="FFFFFFFF"/>
        <name val="Arial"/>
      </font>
      <fill>
        <patternFill patternType="solid">
          <fgColor rgb="FF375623"/>
          <bgColor rgb="FF375623"/>
        </patternFill>
      </fill>
    </dxf>
    <dxf>
      <font>
        <b/>
        <sz val="11"/>
        <color rgb="FFFFFFFF"/>
        <name val="Arial"/>
      </font>
      <fill>
        <patternFill patternType="solid">
          <fgColor rgb="FF70AD47"/>
          <bgColor rgb="FF70AD47"/>
        </patternFill>
      </fill>
    </dxf>
    <dxf>
      <font>
        <b/>
        <sz val="11"/>
        <color rgb="FFFFFFFF"/>
        <name val="Arial"/>
      </font>
      <fill>
        <patternFill patternType="solid">
          <fgColor rgb="FF5B9BBF"/>
          <bgColor rgb="FF5B9BBF"/>
        </patternFill>
      </fill>
    </dxf>
    <dxf>
      <font>
        <b/>
        <sz val="11"/>
        <color rgb="FFFFFFFF"/>
        <name val="Arial"/>
      </font>
      <fill>
        <patternFill patternType="solid">
          <fgColor rgb="FFD4891A"/>
          <bgColor rgb="FFD4891A"/>
        </patternFill>
      </fill>
    </dxf>
    <dxf>
      <font>
        <b/>
        <sz val="11"/>
        <color rgb="FFFFFFFF"/>
        <name val="Arial"/>
      </font>
      <fill>
        <patternFill patternType="solid">
          <fgColor rgb="FFC0392B"/>
          <bgColor rgb="FFC0392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t-EE"/>
              <a:t>Domain Maturity Scores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3.7482638888888892E-2"/>
          <c:y val="7.7611111111111117E-2"/>
          <c:w val="0.70579461805555554"/>
          <c:h val="0.9223888888888889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Dashboard!$B$31</c:f>
              <c:strCache>
                <c:ptCount val="1"/>
                <c:pt idx="0">
                  <c:v>Score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Dashboard!$A$32:$A$36</c:f>
              <c:strCache>
                <c:ptCount val="5"/>
                <c:pt idx="0">
                  <c:v>Governance and Docs</c:v>
                </c:pt>
                <c:pt idx="1">
                  <c:v>Risk Management</c:v>
                </c:pt>
                <c:pt idx="2">
                  <c:v>Vulnerability Mgmt</c:v>
                </c:pt>
                <c:pt idx="3">
                  <c:v>Product Lifecycle</c:v>
                </c:pt>
                <c:pt idx="4">
                  <c:v>Awareness and Skills</c:v>
                </c:pt>
              </c:strCache>
            </c:strRef>
          </c:cat>
          <c:val>
            <c:numRef>
              <c:f>Dashboard!$B$32:$B$36</c:f>
              <c:numCache>
                <c:formatCode>General</c:formatCode>
                <c:ptCount val="5"/>
                <c:pt idx="0">
                  <c:v>1.8</c:v>
                </c:pt>
                <c:pt idx="1">
                  <c:v>2.8</c:v>
                </c:pt>
                <c:pt idx="2">
                  <c:v>4.4000000000000004</c:v>
                </c:pt>
                <c:pt idx="3">
                  <c:v>2.8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1-4577-965B-0E1E6719C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ax val="5"/>
          <c:min val="0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Score (1-5)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52613</xdr:colOff>
      <xdr:row>15</xdr:row>
      <xdr:rowOff>58963</xdr:rowOff>
    </xdr:from>
    <xdr:ext cx="7730673" cy="42336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209939</xdr:colOff>
      <xdr:row>0</xdr:row>
      <xdr:rowOff>0</xdr:rowOff>
    </xdr:from>
    <xdr:to>
      <xdr:col>1</xdr:col>
      <xdr:colOff>668693</xdr:colOff>
      <xdr:row>0</xdr:row>
      <xdr:rowOff>1594221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425FE5C-E134-4896-9688-2A8985993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939" y="0"/>
          <a:ext cx="2169367" cy="1594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zoomScale="70" zoomScaleNormal="70" workbookViewId="0">
      <selection activeCell="P19" sqref="P19"/>
    </sheetView>
  </sheetViews>
  <sheetFormatPr defaultRowHeight="14.6" x14ac:dyDescent="0.4"/>
  <cols>
    <col min="1" max="1" width="24.15234375" style="92" customWidth="1"/>
    <col min="2" max="2" width="10" style="92" customWidth="1"/>
    <col min="3" max="3" width="8" style="92" customWidth="1"/>
    <col min="4" max="4" width="14" style="92" customWidth="1"/>
    <col min="5" max="8" width="10" style="92" customWidth="1"/>
    <col min="9" max="9" width="12" style="92" customWidth="1"/>
    <col min="10" max="10" width="28.84375" style="92" customWidth="1"/>
  </cols>
  <sheetData>
    <row r="1" spans="1:10" ht="130.30000000000001" customHeight="1" x14ac:dyDescent="0.4">
      <c r="A1" s="112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37" customHeight="1" x14ac:dyDescent="0.4">
      <c r="A2" s="117" t="s">
        <v>1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10" customHeight="1" x14ac:dyDescent="0.4"/>
    <row r="4" spans="1:10" ht="30" customHeight="1" x14ac:dyDescent="0.4">
      <c r="A4" s="113" t="s">
        <v>2</v>
      </c>
      <c r="B4" s="104"/>
      <c r="C4" s="113" t="s">
        <v>3</v>
      </c>
      <c r="D4" s="104"/>
      <c r="E4" s="113" t="s">
        <v>4</v>
      </c>
      <c r="F4" s="104"/>
      <c r="G4" s="113" t="s">
        <v>5</v>
      </c>
      <c r="H4" s="104"/>
      <c r="I4" s="113" t="s">
        <v>6</v>
      </c>
      <c r="J4" s="104"/>
    </row>
    <row r="5" spans="1:10" ht="30" customHeight="1" x14ac:dyDescent="0.4">
      <c r="A5" s="114" t="str">
        <f>TEXT(Questionnaire!B2,"0.0")&amp;" / 5"</f>
        <v>03 / 5</v>
      </c>
      <c r="B5" s="100"/>
      <c r="C5" s="99">
        <f>COUNT(Questionnaire!E6:E10,Questionnaire!E13:E17,Questionnaire!E20:E24,Questionnaire!E27:E31,Questionnaire!E34:E38)</f>
        <v>25</v>
      </c>
      <c r="D5" s="100"/>
      <c r="E5" s="105" t="s">
        <v>7</v>
      </c>
      <c r="F5" s="100"/>
      <c r="G5" s="115">
        <f>COUNTIF(Questionnaire!E6:E10,"&gt;=3")+COUNTIF(Questionnaire!E13:E17,"&gt;=3")+COUNTIF(Questionnaire!E20:E24,"&gt;=3")+COUNTIF(Questionnaire!E27:E31,"&gt;=3")+COUNTIF(Questionnaire!E34:E38,"&gt;=3")</f>
        <v>15</v>
      </c>
      <c r="H5" s="100"/>
      <c r="I5" s="116">
        <f>COUNTIFS(Questionnaire!E6:E10,"&lt;3",Questionnaire!E6:E10,"&lt;&gt;"&amp;"")+COUNTIFS(Questionnaire!E13:E17,"&lt;3",Questionnaire!E13:E17,"&lt;&gt;"&amp;"")+COUNTIFS(Questionnaire!E20:E24,"&lt;3",Questionnaire!E20:E24,"&lt;&gt;"&amp;"")+COUNTIFS(Questionnaire!E27:E31,"&lt;3",Questionnaire!E27:E31,"&lt;&gt;"&amp;"")+COUNTIFS(Questionnaire!E34:E38,"&lt;3",Questionnaire!E34:E38,"&lt;&gt;"&amp;"")</f>
        <v>10</v>
      </c>
      <c r="J5" s="100"/>
    </row>
    <row r="6" spans="1:10" ht="20.149999999999999" customHeight="1" x14ac:dyDescent="0.4">
      <c r="A6" s="101"/>
      <c r="B6" s="102"/>
      <c r="C6" s="101"/>
      <c r="D6" s="102"/>
      <c r="E6" s="101"/>
      <c r="F6" s="102"/>
      <c r="G6" s="101"/>
      <c r="H6" s="102"/>
      <c r="I6" s="101"/>
      <c r="J6" s="102"/>
    </row>
    <row r="7" spans="1:10" ht="12" hidden="1" customHeight="1" x14ac:dyDescent="0.4"/>
    <row r="8" spans="1:10" ht="20.149999999999999" hidden="1" customHeight="1" x14ac:dyDescent="0.4">
      <c r="A8" s="118" t="s">
        <v>8</v>
      </c>
      <c r="B8" s="98"/>
      <c r="C8" s="98"/>
      <c r="D8" s="98"/>
      <c r="E8" s="98"/>
      <c r="F8" s="98"/>
      <c r="G8" s="98"/>
      <c r="H8" s="98"/>
      <c r="I8" s="98"/>
      <c r="J8" s="98"/>
    </row>
    <row r="9" spans="1:10" ht="30.75" customHeight="1" x14ac:dyDescent="0.4">
      <c r="A9" s="107" t="s">
        <v>9</v>
      </c>
      <c r="B9" s="98"/>
      <c r="C9" s="94" t="s">
        <v>10</v>
      </c>
      <c r="D9" s="107" t="s">
        <v>11</v>
      </c>
      <c r="E9" s="98"/>
      <c r="F9" s="98"/>
      <c r="G9" s="98"/>
      <c r="H9" s="98"/>
      <c r="I9" s="107" t="s">
        <v>12</v>
      </c>
      <c r="J9" s="98"/>
    </row>
    <row r="10" spans="1:10" ht="22" customHeight="1" x14ac:dyDescent="0.4">
      <c r="A10" s="103" t="s">
        <v>13</v>
      </c>
      <c r="B10" s="104"/>
      <c r="C10" s="90">
        <f>Questionnaire!E5</f>
        <v>1.8</v>
      </c>
      <c r="D10" s="108" t="str">
        <f>REPT("█",ROUND(Questionnaire!E5,0))&amp;REPT("░",5-ROUND(Questionnaire!E5,0))&amp;"  "&amp;TEXT(Questionnaire!E5,"0.0")&amp;"/5"</f>
        <v>██░░░  1.8/5</v>
      </c>
      <c r="E10" s="109"/>
      <c r="F10" s="109"/>
      <c r="G10" s="109"/>
      <c r="H10" s="104"/>
      <c r="I10" s="111">
        <v>5</v>
      </c>
      <c r="J10" s="104"/>
    </row>
    <row r="11" spans="1:10" ht="22" customHeight="1" x14ac:dyDescent="0.4">
      <c r="A11" s="103" t="s">
        <v>14</v>
      </c>
      <c r="B11" s="104"/>
      <c r="C11" s="90">
        <f>Questionnaire!E12</f>
        <v>2.8</v>
      </c>
      <c r="D11" s="108" t="str">
        <f>REPT("█",ROUND(Questionnaire!E12,0))&amp;REPT("░",5-ROUND(Questionnaire!E12,0))&amp;"  "&amp;TEXT(Questionnaire!E12,"0.0")&amp;"/5"</f>
        <v>███░░  03/5</v>
      </c>
      <c r="E11" s="109"/>
      <c r="F11" s="109"/>
      <c r="G11" s="109"/>
      <c r="H11" s="104"/>
      <c r="I11" s="111">
        <v>5</v>
      </c>
      <c r="J11" s="104"/>
    </row>
    <row r="12" spans="1:10" ht="22" customHeight="1" x14ac:dyDescent="0.4">
      <c r="A12" s="103" t="s">
        <v>15</v>
      </c>
      <c r="B12" s="104"/>
      <c r="C12" s="90">
        <f>Questionnaire!E19</f>
        <v>4.4000000000000004</v>
      </c>
      <c r="D12" s="108" t="str">
        <f>REPT("█",ROUND(Questionnaire!E19,0))&amp;REPT("░",5-ROUND(Questionnaire!E19,0))&amp;"  "&amp;TEXT(Questionnaire!E19,"0.0")&amp;"/5"</f>
        <v>████░  4.4/5</v>
      </c>
      <c r="E12" s="109"/>
      <c r="F12" s="109"/>
      <c r="G12" s="109"/>
      <c r="H12" s="104"/>
      <c r="I12" s="111">
        <v>5</v>
      </c>
      <c r="J12" s="104"/>
    </row>
    <row r="13" spans="1:10" ht="22" customHeight="1" x14ac:dyDescent="0.4">
      <c r="A13" s="103" t="s">
        <v>16</v>
      </c>
      <c r="B13" s="104"/>
      <c r="C13" s="90">
        <f>Questionnaire!E26</f>
        <v>2.8</v>
      </c>
      <c r="D13" s="108" t="str">
        <f>REPT("█",ROUND(Questionnaire!E26,0))&amp;REPT("░",5-ROUND(Questionnaire!E26,0))&amp;"  "&amp;TEXT(Questionnaire!E26,"0.0")&amp;"/5"</f>
        <v>███░░  2.8/5</v>
      </c>
      <c r="E13" s="109"/>
      <c r="F13" s="109"/>
      <c r="G13" s="109"/>
      <c r="H13" s="104"/>
      <c r="I13" s="111">
        <v>5</v>
      </c>
      <c r="J13" s="104"/>
    </row>
    <row r="14" spans="1:10" ht="22" customHeight="1" x14ac:dyDescent="0.4">
      <c r="A14" s="103" t="s">
        <v>17</v>
      </c>
      <c r="B14" s="104"/>
      <c r="C14" s="90">
        <f>Questionnaire!E33</f>
        <v>3</v>
      </c>
      <c r="D14" s="108" t="str">
        <f>REPT("█",ROUND(Questionnaire!E33,0))&amp;REPT("░",5-ROUND(Questionnaire!E33,0))&amp;"  "&amp;TEXT(Questionnaire!E33,"0.0")&amp;"/5"</f>
        <v>███░░  3.0/5</v>
      </c>
      <c r="E14" s="109"/>
      <c r="F14" s="109"/>
      <c r="G14" s="109"/>
      <c r="H14" s="104"/>
      <c r="I14" s="111">
        <v>5</v>
      </c>
      <c r="J14" s="104"/>
    </row>
    <row r="15" spans="1:10" ht="12" customHeight="1" x14ac:dyDescent="0.4"/>
    <row r="16" spans="1:10" ht="22" customHeight="1" x14ac:dyDescent="0.4">
      <c r="A16" s="106"/>
      <c r="B16" s="98"/>
      <c r="C16" s="98"/>
      <c r="D16" s="98"/>
      <c r="E16" s="98"/>
      <c r="F16" s="98"/>
      <c r="G16" s="98"/>
      <c r="H16" s="98"/>
      <c r="I16" s="98"/>
      <c r="J16" s="98"/>
    </row>
    <row r="17" spans="1:10" ht="18" customHeight="1" x14ac:dyDescent="0.4">
      <c r="A17" s="93"/>
      <c r="B17" s="110"/>
      <c r="C17" s="98"/>
      <c r="D17" s="110"/>
      <c r="E17" s="98"/>
      <c r="F17" s="98"/>
      <c r="G17" s="98"/>
      <c r="H17" s="98"/>
      <c r="I17" s="93"/>
      <c r="J17" s="93"/>
    </row>
    <row r="18" spans="1:10" ht="30" customHeight="1" x14ac:dyDescent="0.4">
      <c r="A18" s="42"/>
      <c r="B18" s="97"/>
      <c r="C18" s="98"/>
      <c r="D18" s="97"/>
      <c r="E18" s="98"/>
      <c r="F18" s="98"/>
      <c r="G18" s="98"/>
      <c r="H18" s="98"/>
      <c r="J18" s="43"/>
    </row>
    <row r="19" spans="1:10" ht="30" customHeight="1" x14ac:dyDescent="0.4">
      <c r="A19" s="42"/>
      <c r="B19" s="97"/>
      <c r="C19" s="98"/>
      <c r="D19" s="97"/>
      <c r="E19" s="98"/>
      <c r="F19" s="98"/>
      <c r="G19" s="98"/>
      <c r="H19" s="98"/>
      <c r="J19" s="43"/>
    </row>
    <row r="20" spans="1:10" ht="30" customHeight="1" x14ac:dyDescent="0.4">
      <c r="A20" s="42"/>
      <c r="B20" s="97"/>
      <c r="C20" s="98"/>
      <c r="D20" s="97"/>
      <c r="E20" s="98"/>
      <c r="F20" s="98"/>
      <c r="G20" s="98"/>
      <c r="H20" s="98"/>
      <c r="J20" s="43"/>
    </row>
    <row r="21" spans="1:10" ht="30" customHeight="1" x14ac:dyDescent="0.4">
      <c r="A21" s="42"/>
      <c r="B21" s="97"/>
      <c r="C21" s="98"/>
      <c r="D21" s="97"/>
      <c r="E21" s="98"/>
      <c r="F21" s="98"/>
      <c r="G21" s="98"/>
      <c r="H21" s="98"/>
      <c r="J21" s="43"/>
    </row>
    <row r="22" spans="1:10" ht="30" customHeight="1" x14ac:dyDescent="0.4">
      <c r="A22" s="42"/>
      <c r="B22" s="97"/>
      <c r="C22" s="98"/>
      <c r="D22" s="97"/>
      <c r="E22" s="98"/>
      <c r="F22" s="98"/>
      <c r="G22" s="98"/>
      <c r="H22" s="98"/>
      <c r="J22" s="43"/>
    </row>
    <row r="23" spans="1:10" ht="30" customHeight="1" x14ac:dyDescent="0.4">
      <c r="A23" s="42"/>
      <c r="B23" s="97"/>
      <c r="C23" s="98"/>
      <c r="D23" s="97"/>
      <c r="E23" s="98"/>
      <c r="F23" s="98"/>
      <c r="G23" s="98"/>
      <c r="H23" s="98"/>
      <c r="J23" s="43"/>
    </row>
    <row r="24" spans="1:10" ht="30" customHeight="1" x14ac:dyDescent="0.4">
      <c r="A24" s="42"/>
      <c r="B24" s="97"/>
      <c r="C24" s="98"/>
      <c r="D24" s="97"/>
      <c r="E24" s="98"/>
      <c r="F24" s="98"/>
      <c r="G24" s="98"/>
      <c r="H24" s="98"/>
      <c r="J24" s="43"/>
    </row>
    <row r="25" spans="1:10" ht="30" customHeight="1" x14ac:dyDescent="0.4">
      <c r="A25" s="42"/>
      <c r="B25" s="97"/>
      <c r="C25" s="98"/>
      <c r="D25" s="97"/>
      <c r="E25" s="98"/>
      <c r="F25" s="98"/>
      <c r="G25" s="98"/>
      <c r="H25" s="98"/>
      <c r="J25" s="43"/>
    </row>
    <row r="26" spans="1:10" ht="30" customHeight="1" x14ac:dyDescent="0.4">
      <c r="A26" s="42"/>
      <c r="B26" s="97"/>
      <c r="C26" s="98"/>
      <c r="D26" s="97"/>
      <c r="E26" s="98"/>
      <c r="F26" s="98"/>
      <c r="G26" s="98"/>
      <c r="H26" s="98"/>
      <c r="J26" s="43"/>
    </row>
    <row r="27" spans="1:10" ht="30" customHeight="1" x14ac:dyDescent="0.4">
      <c r="A27" s="42"/>
      <c r="B27" s="97"/>
      <c r="C27" s="98"/>
      <c r="D27" s="97"/>
      <c r="E27" s="98"/>
      <c r="F27" s="98"/>
      <c r="G27" s="98"/>
      <c r="H27" s="98"/>
      <c r="J27" s="43"/>
    </row>
    <row r="28" spans="1:10" ht="30" customHeight="1" x14ac:dyDescent="0.4">
      <c r="A28" s="42"/>
      <c r="B28" s="97"/>
      <c r="C28" s="98"/>
      <c r="D28" s="97"/>
      <c r="E28" s="98"/>
      <c r="F28" s="98"/>
      <c r="G28" s="98"/>
      <c r="H28" s="98"/>
      <c r="J28" s="43"/>
    </row>
    <row r="29" spans="1:10" x14ac:dyDescent="0.4">
      <c r="A29" s="41"/>
      <c r="B29" s="41"/>
      <c r="C29" s="41"/>
      <c r="D29" s="41"/>
      <c r="E29" s="41"/>
      <c r="F29" s="41"/>
      <c r="G29" s="41"/>
      <c r="H29" s="41"/>
      <c r="J29" s="41"/>
    </row>
    <row r="30" spans="1:10" x14ac:dyDescent="0.4">
      <c r="A30" s="40"/>
      <c r="B30" s="40"/>
      <c r="C30" s="40"/>
      <c r="D30" s="40"/>
      <c r="E30" s="40"/>
      <c r="F30" s="40"/>
      <c r="G30" s="40"/>
      <c r="H30" s="40"/>
      <c r="J30" s="40"/>
    </row>
    <row r="31" spans="1:10" x14ac:dyDescent="0.4">
      <c r="A31" s="44" t="s">
        <v>9</v>
      </c>
      <c r="B31" s="44" t="s">
        <v>18</v>
      </c>
      <c r="C31" s="44"/>
      <c r="D31" s="40"/>
      <c r="E31" s="40"/>
      <c r="F31" s="40"/>
      <c r="G31" s="40"/>
      <c r="H31" s="40"/>
      <c r="I31" s="40"/>
      <c r="J31" s="40"/>
    </row>
    <row r="32" spans="1:10" x14ac:dyDescent="0.4">
      <c r="A32" s="44" t="s">
        <v>13</v>
      </c>
      <c r="B32" s="44">
        <f>Questionnaire!E5</f>
        <v>1.8</v>
      </c>
      <c r="C32" s="44"/>
      <c r="D32" s="40"/>
      <c r="E32" s="40"/>
      <c r="F32" s="40"/>
      <c r="G32" s="40"/>
      <c r="H32" s="40"/>
      <c r="I32" s="40"/>
      <c r="J32" s="40"/>
    </row>
    <row r="33" spans="1:10" x14ac:dyDescent="0.4">
      <c r="A33" s="44" t="s">
        <v>14</v>
      </c>
      <c r="B33" s="44">
        <f>Questionnaire!E12</f>
        <v>2.8</v>
      </c>
      <c r="C33" s="44"/>
      <c r="D33" s="40"/>
      <c r="E33" s="40"/>
      <c r="F33" s="40"/>
      <c r="G33" s="40"/>
      <c r="H33" s="40"/>
      <c r="I33" s="40"/>
      <c r="J33" s="40"/>
    </row>
    <row r="34" spans="1:10" x14ac:dyDescent="0.4">
      <c r="A34" s="44" t="s">
        <v>15</v>
      </c>
      <c r="B34" s="44">
        <f>Questionnaire!E19</f>
        <v>4.4000000000000004</v>
      </c>
      <c r="C34" s="44"/>
      <c r="D34" s="40"/>
      <c r="E34" s="40"/>
      <c r="F34" s="40"/>
      <c r="G34" s="40"/>
      <c r="H34" s="40"/>
      <c r="I34" s="40"/>
      <c r="J34" s="40"/>
    </row>
    <row r="35" spans="1:10" x14ac:dyDescent="0.4">
      <c r="A35" s="44" t="s">
        <v>16</v>
      </c>
      <c r="B35" s="44">
        <f>Questionnaire!E26</f>
        <v>2.8</v>
      </c>
      <c r="C35" s="44"/>
      <c r="D35" s="40"/>
      <c r="E35" s="40"/>
      <c r="F35" s="40"/>
      <c r="G35" s="40"/>
      <c r="H35" s="40"/>
      <c r="I35" s="40"/>
      <c r="J35" s="40"/>
    </row>
    <row r="36" spans="1:10" x14ac:dyDescent="0.4">
      <c r="A36" s="44" t="s">
        <v>17</v>
      </c>
      <c r="B36" s="44">
        <f>Questionnaire!E33</f>
        <v>3</v>
      </c>
      <c r="C36" s="44"/>
      <c r="D36" s="40"/>
      <c r="E36" s="40"/>
      <c r="F36" s="40"/>
      <c r="G36" s="40"/>
      <c r="H36" s="40"/>
      <c r="I36" s="40"/>
      <c r="J36" s="40"/>
    </row>
    <row r="37" spans="1:10" x14ac:dyDescent="0.4">
      <c r="A37" s="44"/>
      <c r="B37" s="44"/>
      <c r="C37" s="44"/>
      <c r="D37" s="40"/>
      <c r="E37" s="40"/>
      <c r="F37" s="40"/>
      <c r="G37" s="40"/>
      <c r="H37" s="40"/>
      <c r="I37" s="40"/>
      <c r="J37" s="40"/>
    </row>
    <row r="38" spans="1:10" x14ac:dyDescent="0.4">
      <c r="A38" s="44"/>
      <c r="B38" s="44"/>
      <c r="C38" s="44"/>
      <c r="D38" s="40"/>
      <c r="E38" s="40"/>
      <c r="F38" s="40"/>
      <c r="G38" s="40"/>
      <c r="H38" s="40"/>
      <c r="I38" s="40"/>
      <c r="J38" s="40"/>
    </row>
    <row r="39" spans="1:10" x14ac:dyDescent="0.4">
      <c r="A39" s="40"/>
      <c r="B39" s="40"/>
      <c r="C39" s="40"/>
      <c r="D39" s="40"/>
      <c r="E39" s="40"/>
      <c r="F39" s="40"/>
      <c r="G39" s="40"/>
      <c r="H39" s="40"/>
      <c r="I39" s="40"/>
      <c r="J39" s="40"/>
    </row>
    <row r="40" spans="1:10" x14ac:dyDescent="0.4">
      <c r="A40" s="40"/>
      <c r="B40" s="40"/>
      <c r="C40" s="40"/>
      <c r="D40" s="40"/>
      <c r="E40" s="40"/>
      <c r="F40" s="40"/>
      <c r="G40" s="40"/>
      <c r="H40" s="40"/>
      <c r="I40" s="40"/>
      <c r="J40" s="40"/>
    </row>
    <row r="41" spans="1:10" x14ac:dyDescent="0.4">
      <c r="A41" s="40"/>
      <c r="B41" s="40"/>
      <c r="C41" s="40"/>
      <c r="D41" s="40"/>
      <c r="E41" s="40"/>
      <c r="F41" s="40"/>
      <c r="G41" s="40"/>
      <c r="H41" s="40"/>
      <c r="I41" s="40"/>
      <c r="J41" s="40"/>
    </row>
    <row r="42" spans="1:10" x14ac:dyDescent="0.4">
      <c r="A42" s="40"/>
      <c r="B42" s="40"/>
      <c r="C42" s="40"/>
      <c r="D42" s="40"/>
      <c r="E42" s="40"/>
      <c r="F42" s="40"/>
      <c r="G42" s="40"/>
      <c r="H42" s="40"/>
      <c r="I42" s="40"/>
      <c r="J42" s="40"/>
    </row>
    <row r="43" spans="1:10" x14ac:dyDescent="0.4">
      <c r="A43" s="40"/>
      <c r="B43" s="40"/>
      <c r="C43" s="40"/>
      <c r="D43" s="40"/>
      <c r="E43" s="40"/>
      <c r="F43" s="40"/>
      <c r="G43" s="40"/>
      <c r="H43" s="40"/>
      <c r="I43" s="40"/>
      <c r="J43" s="40"/>
    </row>
    <row r="44" spans="1:10" x14ac:dyDescent="0.4">
      <c r="A44" s="40"/>
      <c r="B44" s="40"/>
      <c r="C44" s="40"/>
      <c r="D44" s="40"/>
      <c r="E44" s="40"/>
      <c r="F44" s="40"/>
      <c r="G44" s="40"/>
      <c r="H44" s="40"/>
      <c r="I44" s="40"/>
      <c r="J44" s="40"/>
    </row>
    <row r="45" spans="1:10" x14ac:dyDescent="0.4">
      <c r="A45" s="40"/>
      <c r="B45" s="40"/>
      <c r="C45" s="40"/>
      <c r="D45" s="40"/>
      <c r="E45" s="40"/>
      <c r="F45" s="40"/>
      <c r="G45" s="40"/>
      <c r="H45" s="40"/>
      <c r="I45" s="40"/>
      <c r="J45" s="40"/>
    </row>
  </sheetData>
  <mergeCells count="56">
    <mergeCell ref="I4:J4"/>
    <mergeCell ref="A8:J8"/>
    <mergeCell ref="D10:H10"/>
    <mergeCell ref="A11:B11"/>
    <mergeCell ref="I11:J11"/>
    <mergeCell ref="A13:B13"/>
    <mergeCell ref="D23:H23"/>
    <mergeCell ref="D14:H14"/>
    <mergeCell ref="A9:B9"/>
    <mergeCell ref="I13:J13"/>
    <mergeCell ref="I9:J9"/>
    <mergeCell ref="I10:J10"/>
    <mergeCell ref="B20:C20"/>
    <mergeCell ref="A1:J1"/>
    <mergeCell ref="I12:J12"/>
    <mergeCell ref="B19:C19"/>
    <mergeCell ref="I14:J14"/>
    <mergeCell ref="A4:B4"/>
    <mergeCell ref="G4:H4"/>
    <mergeCell ref="C4:D4"/>
    <mergeCell ref="E4:F4"/>
    <mergeCell ref="A12:B12"/>
    <mergeCell ref="A5:B6"/>
    <mergeCell ref="G5:H6"/>
    <mergeCell ref="I5:J6"/>
    <mergeCell ref="A2:J2"/>
    <mergeCell ref="A10:B10"/>
    <mergeCell ref="D28:H28"/>
    <mergeCell ref="B28:C28"/>
    <mergeCell ref="C5:D6"/>
    <mergeCell ref="A14:B14"/>
    <mergeCell ref="E5:F6"/>
    <mergeCell ref="A16:J16"/>
    <mergeCell ref="D18:H18"/>
    <mergeCell ref="D9:H9"/>
    <mergeCell ref="D12:H12"/>
    <mergeCell ref="B24:C24"/>
    <mergeCell ref="D21:H21"/>
    <mergeCell ref="B21:C21"/>
    <mergeCell ref="D11:H11"/>
    <mergeCell ref="D13:H13"/>
    <mergeCell ref="B17:C17"/>
    <mergeCell ref="D17:H17"/>
    <mergeCell ref="B27:C27"/>
    <mergeCell ref="D22:H22"/>
    <mergeCell ref="B18:C18"/>
    <mergeCell ref="B23:C23"/>
    <mergeCell ref="D27:H27"/>
    <mergeCell ref="B26:C26"/>
    <mergeCell ref="D26:H26"/>
    <mergeCell ref="D20:H20"/>
    <mergeCell ref="B25:C25"/>
    <mergeCell ref="D19:H19"/>
    <mergeCell ref="B22:C22"/>
    <mergeCell ref="D25:H25"/>
    <mergeCell ref="D24:H24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9"/>
  <sheetViews>
    <sheetView showGridLines="0" zoomScale="80" zoomScaleNormal="80" workbookViewId="0">
      <pane xSplit="2" ySplit="4" topLeftCell="C5" activePane="bottomRight" state="frozen"/>
      <selection pane="topRight"/>
      <selection pane="bottomLeft"/>
      <selection pane="bottomRight" activeCell="H20" sqref="H20"/>
    </sheetView>
  </sheetViews>
  <sheetFormatPr defaultRowHeight="14.6" x14ac:dyDescent="0.4"/>
  <cols>
    <col min="1" max="1" width="32.15234375" style="95" customWidth="1"/>
    <col min="2" max="2" width="8" style="95" customWidth="1"/>
    <col min="3" max="3" width="83.23046875" style="95" customWidth="1"/>
    <col min="4" max="4" width="48" style="95" customWidth="1"/>
    <col min="5" max="5" width="11" style="92" customWidth="1"/>
    <col min="6" max="6" width="15.23046875" style="92" customWidth="1"/>
    <col min="7" max="9" width="14" style="92" customWidth="1"/>
    <col min="10" max="10" width="14" style="2" customWidth="1"/>
    <col min="11" max="11" width="29.84375" style="1" hidden="1" customWidth="1"/>
    <col min="12" max="12" width="30" style="1" hidden="1" customWidth="1"/>
    <col min="13" max="14" width="30" style="92" hidden="1" customWidth="1"/>
    <col min="15" max="15" width="59" style="92" hidden="1" customWidth="1"/>
    <col min="16" max="18" width="5" style="92" customWidth="1"/>
    <col min="19" max="19" width="10" style="3" hidden="1" customWidth="1"/>
    <col min="20" max="20" width="55" style="92" hidden="1" customWidth="1"/>
  </cols>
  <sheetData>
    <row r="1" spans="1:20" ht="38.15" customHeight="1" x14ac:dyDescent="0.4">
      <c r="A1" s="119" t="s">
        <v>19</v>
      </c>
      <c r="B1" s="120"/>
      <c r="C1" s="120"/>
      <c r="D1" s="120"/>
      <c r="E1" s="120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ht="26.15" customHeight="1" x14ac:dyDescent="0.4">
      <c r="A2" s="88" t="s">
        <v>20</v>
      </c>
      <c r="B2" s="54">
        <f>ROUND(AVERAGEIF(E5:E40,"&gt;=1"),1)</f>
        <v>3</v>
      </c>
      <c r="C2" s="89" t="s">
        <v>21</v>
      </c>
      <c r="D2" s="133" t="str">
        <f>IF(B2&lt;=2.5,"🟡 BASIC",IF(B2&lt;=3.9,"🔵 INTERMEDIATE","🟢 ADVANCED"))</f>
        <v>🔵 INTERMEDIATE</v>
      </c>
      <c r="E2" s="127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30.75" customHeight="1" x14ac:dyDescent="0.4">
      <c r="A3" s="128" t="s">
        <v>22</v>
      </c>
      <c r="B3" s="129"/>
      <c r="C3" s="129"/>
      <c r="D3" s="129"/>
      <c r="E3" s="130"/>
      <c r="F3" s="55" t="s">
        <v>23</v>
      </c>
      <c r="G3" s="56" t="s">
        <v>24</v>
      </c>
      <c r="H3" s="57" t="s">
        <v>25</v>
      </c>
      <c r="I3" s="58" t="s">
        <v>26</v>
      </c>
      <c r="J3" s="59" t="s">
        <v>27</v>
      </c>
      <c r="K3" s="60"/>
      <c r="L3" s="53"/>
      <c r="M3" s="53"/>
      <c r="N3" s="53"/>
      <c r="O3" s="53"/>
      <c r="P3" s="53"/>
      <c r="Q3" s="53"/>
      <c r="R3" s="53"/>
      <c r="S3" s="53"/>
      <c r="T3" s="53"/>
    </row>
    <row r="4" spans="1:20" s="2" customFormat="1" ht="20.149999999999999" customHeight="1" x14ac:dyDescent="0.4">
      <c r="A4" s="61" t="s">
        <v>9</v>
      </c>
      <c r="B4" s="61" t="s">
        <v>28</v>
      </c>
      <c r="C4" s="61" t="s">
        <v>29</v>
      </c>
      <c r="D4" s="61" t="s">
        <v>30</v>
      </c>
      <c r="E4" s="91" t="s">
        <v>18</v>
      </c>
      <c r="F4" s="53"/>
      <c r="G4" s="53"/>
      <c r="H4" s="53"/>
      <c r="I4" s="53"/>
      <c r="J4" s="53"/>
      <c r="K4" s="125" t="s">
        <v>31</v>
      </c>
      <c r="L4" s="126"/>
      <c r="M4" s="126"/>
      <c r="N4" s="126"/>
      <c r="O4" s="127"/>
      <c r="P4" s="53"/>
      <c r="Q4" s="53"/>
      <c r="R4" s="53"/>
      <c r="S4" s="62" t="s">
        <v>32</v>
      </c>
      <c r="T4" s="96" t="s">
        <v>33</v>
      </c>
    </row>
    <row r="5" spans="1:20" ht="22" customHeight="1" x14ac:dyDescent="0.4">
      <c r="A5" s="134" t="s">
        <v>34</v>
      </c>
      <c r="B5" s="122"/>
      <c r="C5" s="123"/>
      <c r="D5" s="63" t="s">
        <v>35</v>
      </c>
      <c r="E5" s="36">
        <f>ROUND(AVERAGE(E6:E10),1)</f>
        <v>1.8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ht="40" customHeight="1" x14ac:dyDescent="0.4">
      <c r="A6" s="64" t="s">
        <v>34</v>
      </c>
      <c r="B6" s="65" t="s">
        <v>36</v>
      </c>
      <c r="C6" s="66" t="s">
        <v>37</v>
      </c>
      <c r="D6" s="66" t="s">
        <v>38</v>
      </c>
      <c r="E6" s="45">
        <f>IFERROR(VALUE(LEFT(D6,1)),"")</f>
        <v>1</v>
      </c>
      <c r="F6" s="53"/>
      <c r="G6" s="53"/>
      <c r="H6" s="53"/>
      <c r="I6" s="53"/>
      <c r="J6" s="53"/>
      <c r="K6" s="67" t="s">
        <v>38</v>
      </c>
      <c r="L6" s="67" t="s">
        <v>39</v>
      </c>
      <c r="M6" s="67" t="s">
        <v>40</v>
      </c>
      <c r="N6" s="67" t="s">
        <v>41</v>
      </c>
      <c r="O6" s="67" t="s">
        <v>42</v>
      </c>
      <c r="P6" s="53"/>
      <c r="Q6" s="53"/>
      <c r="R6" s="53"/>
      <c r="S6" s="53"/>
      <c r="T6" s="53"/>
    </row>
    <row r="7" spans="1:20" ht="40" customHeight="1" x14ac:dyDescent="0.4">
      <c r="A7" s="64" t="s">
        <v>34</v>
      </c>
      <c r="B7" s="65" t="s">
        <v>43</v>
      </c>
      <c r="C7" s="66" t="s">
        <v>44</v>
      </c>
      <c r="D7" s="66" t="s">
        <v>45</v>
      </c>
      <c r="E7" s="45">
        <f>IFERROR(VALUE(LEFT(D7,1)),"")</f>
        <v>3</v>
      </c>
      <c r="F7" s="53"/>
      <c r="G7" s="53"/>
      <c r="H7" s="53"/>
      <c r="I7" s="53"/>
      <c r="J7" s="53"/>
      <c r="K7" s="67" t="s">
        <v>46</v>
      </c>
      <c r="L7" s="67" t="s">
        <v>47</v>
      </c>
      <c r="M7" s="67" t="s">
        <v>48</v>
      </c>
      <c r="N7" s="67" t="s">
        <v>49</v>
      </c>
      <c r="O7" s="67" t="s">
        <v>50</v>
      </c>
      <c r="P7" s="53"/>
      <c r="Q7" s="53"/>
      <c r="R7" s="53"/>
      <c r="S7" s="53"/>
      <c r="T7" s="53"/>
    </row>
    <row r="8" spans="1:20" ht="40" customHeight="1" x14ac:dyDescent="0.4">
      <c r="A8" s="64" t="s">
        <v>34</v>
      </c>
      <c r="B8" s="65" t="s">
        <v>51</v>
      </c>
      <c r="C8" s="66" t="s">
        <v>52</v>
      </c>
      <c r="D8" s="66" t="s">
        <v>40</v>
      </c>
      <c r="E8" s="45">
        <f>IFERROR(VALUE(LEFT(D8,1)),"")</f>
        <v>1</v>
      </c>
      <c r="F8" s="53"/>
      <c r="G8" s="53"/>
      <c r="H8" s="53"/>
      <c r="I8" s="53"/>
      <c r="J8" s="53"/>
      <c r="K8" s="67" t="s">
        <v>53</v>
      </c>
      <c r="L8" s="67" t="s">
        <v>45</v>
      </c>
      <c r="M8" s="67" t="s">
        <v>54</v>
      </c>
      <c r="N8" s="67" t="s">
        <v>55</v>
      </c>
      <c r="O8" s="67" t="s">
        <v>56</v>
      </c>
      <c r="P8" s="53"/>
      <c r="Q8" s="53"/>
      <c r="R8" s="53"/>
      <c r="S8" s="68" t="s">
        <v>32</v>
      </c>
      <c r="T8" s="69" t="s">
        <v>57</v>
      </c>
    </row>
    <row r="9" spans="1:20" ht="40" customHeight="1" x14ac:dyDescent="0.4">
      <c r="A9" s="64" t="s">
        <v>34</v>
      </c>
      <c r="B9" s="65" t="s">
        <v>58</v>
      </c>
      <c r="C9" s="66" t="s">
        <v>59</v>
      </c>
      <c r="D9" s="66" t="s">
        <v>55</v>
      </c>
      <c r="E9" s="45">
        <f>IFERROR(VALUE(LEFT(D9,1)),"")</f>
        <v>3</v>
      </c>
      <c r="F9" s="53"/>
      <c r="G9" s="53"/>
      <c r="H9" s="53"/>
      <c r="I9" s="53"/>
      <c r="J9" s="53"/>
      <c r="K9" s="67" t="s">
        <v>60</v>
      </c>
      <c r="L9" s="67" t="s">
        <v>61</v>
      </c>
      <c r="M9" s="67" t="s">
        <v>62</v>
      </c>
      <c r="N9" s="67" t="s">
        <v>63</v>
      </c>
      <c r="O9" s="67" t="s">
        <v>64</v>
      </c>
      <c r="P9" s="53"/>
      <c r="Q9" s="53"/>
      <c r="R9" s="53"/>
      <c r="S9" s="68" t="s">
        <v>65</v>
      </c>
      <c r="T9" s="69" t="s">
        <v>66</v>
      </c>
    </row>
    <row r="10" spans="1:20" ht="40" customHeight="1" x14ac:dyDescent="0.4">
      <c r="A10" s="64" t="s">
        <v>34</v>
      </c>
      <c r="B10" s="70" t="s">
        <v>67</v>
      </c>
      <c r="C10" s="66" t="s">
        <v>68</v>
      </c>
      <c r="D10" s="66" t="s">
        <v>42</v>
      </c>
      <c r="E10" s="45">
        <f>IFERROR(VALUE(LEFT(D10,1)),"")</f>
        <v>1</v>
      </c>
      <c r="F10" s="53"/>
      <c r="G10" s="53"/>
      <c r="H10" s="53"/>
      <c r="I10" s="53"/>
      <c r="J10" s="53"/>
      <c r="K10" s="67" t="s">
        <v>69</v>
      </c>
      <c r="L10" s="67" t="s">
        <v>70</v>
      </c>
      <c r="M10" s="67" t="s">
        <v>71</v>
      </c>
      <c r="N10" s="67" t="s">
        <v>72</v>
      </c>
      <c r="O10" s="67" t="s">
        <v>73</v>
      </c>
      <c r="P10" s="53"/>
      <c r="Q10" s="53"/>
      <c r="R10" s="53"/>
      <c r="S10" s="68" t="s">
        <v>65</v>
      </c>
      <c r="T10" s="69" t="s">
        <v>74</v>
      </c>
    </row>
    <row r="11" spans="1:20" ht="6" customHeight="1" x14ac:dyDescent="0.4">
      <c r="A11" s="71"/>
      <c r="B11" s="71"/>
      <c r="C11" s="71"/>
      <c r="D11" s="71"/>
      <c r="E11" s="22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20" ht="22" customHeight="1" x14ac:dyDescent="0.4">
      <c r="A12" s="121" t="s">
        <v>75</v>
      </c>
      <c r="B12" s="122"/>
      <c r="C12" s="123"/>
      <c r="D12" s="72" t="s">
        <v>35</v>
      </c>
      <c r="E12" s="23">
        <f>ROUND(AVERAGE(E13:E17),1)</f>
        <v>2.8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spans="1:20" ht="40" customHeight="1" x14ac:dyDescent="0.4">
      <c r="A13" s="64" t="s">
        <v>76</v>
      </c>
      <c r="B13" s="73" t="s">
        <v>77</v>
      </c>
      <c r="C13" s="66" t="s">
        <v>78</v>
      </c>
      <c r="D13" s="66" t="s">
        <v>79</v>
      </c>
      <c r="E13" s="45">
        <f>IFERROR(VALUE(LEFT(D13,1)),"")</f>
        <v>1</v>
      </c>
      <c r="F13" s="53"/>
      <c r="G13" s="53"/>
      <c r="H13" s="53"/>
      <c r="I13" s="53"/>
      <c r="J13" s="53"/>
      <c r="K13" s="67" t="s">
        <v>79</v>
      </c>
      <c r="L13" s="67" t="s">
        <v>80</v>
      </c>
      <c r="M13" s="67" t="s">
        <v>81</v>
      </c>
      <c r="N13" s="67" t="s">
        <v>82</v>
      </c>
      <c r="O13" s="67" t="s">
        <v>83</v>
      </c>
      <c r="P13" s="53"/>
      <c r="Q13" s="53"/>
      <c r="R13" s="53"/>
      <c r="S13" s="74" t="s">
        <v>65</v>
      </c>
      <c r="T13" s="69" t="s">
        <v>84</v>
      </c>
    </row>
    <row r="14" spans="1:20" ht="40" customHeight="1" x14ac:dyDescent="0.4">
      <c r="A14" s="64" t="s">
        <v>76</v>
      </c>
      <c r="B14" s="73" t="s">
        <v>85</v>
      </c>
      <c r="C14" s="66" t="s">
        <v>86</v>
      </c>
      <c r="D14" s="66" t="s">
        <v>87</v>
      </c>
      <c r="E14" s="45">
        <f>IFERROR(VALUE(LEFT(D14,1)),"")</f>
        <v>2</v>
      </c>
      <c r="F14" s="53"/>
      <c r="G14" s="53"/>
      <c r="H14" s="53"/>
      <c r="I14" s="53"/>
      <c r="J14" s="53"/>
      <c r="K14" s="67" t="s">
        <v>88</v>
      </c>
      <c r="L14" s="67" t="s">
        <v>87</v>
      </c>
      <c r="M14" s="67" t="s">
        <v>89</v>
      </c>
      <c r="N14" s="67" t="s">
        <v>90</v>
      </c>
      <c r="O14" s="67" t="s">
        <v>91</v>
      </c>
      <c r="P14" s="53"/>
      <c r="Q14" s="53"/>
      <c r="R14" s="53"/>
      <c r="S14" s="74" t="s">
        <v>92</v>
      </c>
      <c r="T14" s="69" t="s">
        <v>93</v>
      </c>
    </row>
    <row r="15" spans="1:20" ht="40" customHeight="1" x14ac:dyDescent="0.4">
      <c r="A15" s="64" t="s">
        <v>76</v>
      </c>
      <c r="B15" s="73" t="s">
        <v>94</v>
      </c>
      <c r="C15" s="66" t="s">
        <v>95</v>
      </c>
      <c r="D15" s="66" t="s">
        <v>89</v>
      </c>
      <c r="E15" s="45">
        <f>IFERROR(VALUE(LEFT(D15,1)),"")</f>
        <v>2</v>
      </c>
      <c r="F15" s="53"/>
      <c r="G15" s="53"/>
      <c r="H15" s="53"/>
      <c r="I15" s="53"/>
      <c r="J15" s="53"/>
      <c r="K15" s="67" t="s">
        <v>96</v>
      </c>
      <c r="L15" s="67" t="s">
        <v>97</v>
      </c>
      <c r="M15" s="67" t="s">
        <v>98</v>
      </c>
      <c r="N15" s="67" t="s">
        <v>99</v>
      </c>
      <c r="O15" s="67" t="s">
        <v>100</v>
      </c>
      <c r="P15" s="53"/>
      <c r="Q15" s="53"/>
      <c r="R15" s="53"/>
      <c r="S15" s="74" t="s">
        <v>92</v>
      </c>
      <c r="T15" s="69" t="s">
        <v>101</v>
      </c>
    </row>
    <row r="16" spans="1:20" ht="40" customHeight="1" x14ac:dyDescent="0.4">
      <c r="A16" s="64" t="s">
        <v>76</v>
      </c>
      <c r="B16" s="73" t="s">
        <v>102</v>
      </c>
      <c r="C16" s="66" t="s">
        <v>103</v>
      </c>
      <c r="D16" s="66" t="s">
        <v>104</v>
      </c>
      <c r="E16" s="45">
        <f>IFERROR(VALUE(LEFT(D16,1)),"")</f>
        <v>4</v>
      </c>
      <c r="F16" s="53"/>
      <c r="G16" s="53"/>
      <c r="H16" s="53"/>
      <c r="I16" s="53"/>
      <c r="J16" s="53"/>
      <c r="K16" s="67" t="s">
        <v>105</v>
      </c>
      <c r="L16" s="67" t="s">
        <v>106</v>
      </c>
      <c r="M16" s="67" t="s">
        <v>107</v>
      </c>
      <c r="N16" s="67" t="s">
        <v>104</v>
      </c>
      <c r="O16" s="67" t="s">
        <v>108</v>
      </c>
      <c r="P16" s="53"/>
      <c r="Q16" s="53"/>
      <c r="R16" s="53"/>
      <c r="S16" s="74" t="s">
        <v>92</v>
      </c>
      <c r="T16" s="69" t="s">
        <v>109</v>
      </c>
    </row>
    <row r="17" spans="1:20" ht="40" customHeight="1" x14ac:dyDescent="0.4">
      <c r="A17" s="64" t="s">
        <v>76</v>
      </c>
      <c r="B17" s="73" t="s">
        <v>110</v>
      </c>
      <c r="C17" s="66" t="s">
        <v>111</v>
      </c>
      <c r="D17" s="66" t="s">
        <v>112</v>
      </c>
      <c r="E17" s="45">
        <f>IFERROR(VALUE(LEFT(D17,1)),"")</f>
        <v>5</v>
      </c>
      <c r="F17" s="53"/>
      <c r="G17" s="53"/>
      <c r="H17" s="53"/>
      <c r="I17" s="53"/>
      <c r="J17" s="53"/>
      <c r="K17" s="67" t="s">
        <v>113</v>
      </c>
      <c r="L17" s="67" t="s">
        <v>114</v>
      </c>
      <c r="M17" s="67" t="s">
        <v>115</v>
      </c>
      <c r="N17" s="67" t="s">
        <v>116</v>
      </c>
      <c r="O17" s="67" t="s">
        <v>112</v>
      </c>
      <c r="P17" s="53"/>
      <c r="Q17" s="53"/>
      <c r="R17" s="53"/>
      <c r="S17" s="74" t="s">
        <v>92</v>
      </c>
      <c r="T17" s="69" t="s">
        <v>117</v>
      </c>
    </row>
    <row r="18" spans="1:20" ht="6" customHeight="1" x14ac:dyDescent="0.4">
      <c r="A18" s="71"/>
      <c r="B18" s="71"/>
      <c r="C18" s="71"/>
      <c r="D18" s="71"/>
      <c r="E18" s="22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75"/>
      <c r="T18" s="53"/>
    </row>
    <row r="19" spans="1:20" ht="22" customHeight="1" x14ac:dyDescent="0.4">
      <c r="A19" s="132" t="s">
        <v>118</v>
      </c>
      <c r="B19" s="122"/>
      <c r="C19" s="123"/>
      <c r="D19" s="76" t="s">
        <v>35</v>
      </c>
      <c r="E19" s="35">
        <f>ROUND(AVERAGE(E20:E24),1)</f>
        <v>4.4000000000000004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75"/>
      <c r="T19" s="53"/>
    </row>
    <row r="20" spans="1:20" ht="40" customHeight="1" x14ac:dyDescent="0.4">
      <c r="A20" s="64" t="s">
        <v>118</v>
      </c>
      <c r="B20" s="77" t="s">
        <v>119</v>
      </c>
      <c r="C20" s="66" t="s">
        <v>120</v>
      </c>
      <c r="D20" s="66" t="s">
        <v>121</v>
      </c>
      <c r="E20" s="45">
        <f>IFERROR(VALUE(LEFT(D20,1)),"")</f>
        <v>5</v>
      </c>
      <c r="F20" s="53"/>
      <c r="G20" s="53"/>
      <c r="H20" s="53"/>
      <c r="I20" s="53"/>
      <c r="J20" s="53"/>
      <c r="K20" s="67" t="s">
        <v>122</v>
      </c>
      <c r="L20" s="67" t="s">
        <v>123</v>
      </c>
      <c r="M20" s="67" t="s">
        <v>124</v>
      </c>
      <c r="N20" s="67" t="s">
        <v>125</v>
      </c>
      <c r="O20" s="67" t="s">
        <v>126</v>
      </c>
      <c r="P20" s="53"/>
      <c r="Q20" s="53"/>
      <c r="R20" s="53"/>
      <c r="S20" s="78" t="s">
        <v>92</v>
      </c>
      <c r="T20" s="69" t="s">
        <v>127</v>
      </c>
    </row>
    <row r="21" spans="1:20" ht="40" customHeight="1" x14ac:dyDescent="0.4">
      <c r="A21" s="64" t="s">
        <v>118</v>
      </c>
      <c r="B21" s="77" t="s">
        <v>128</v>
      </c>
      <c r="C21" s="66" t="s">
        <v>129</v>
      </c>
      <c r="D21" s="66" t="s">
        <v>130</v>
      </c>
      <c r="E21" s="45">
        <f>IFERROR(VALUE(LEFT(D21,1)),"")</f>
        <v>3</v>
      </c>
      <c r="F21" s="53"/>
      <c r="G21" s="53"/>
      <c r="H21" s="53"/>
      <c r="I21" s="53"/>
      <c r="J21" s="53"/>
      <c r="K21" s="67" t="s">
        <v>131</v>
      </c>
      <c r="L21" s="67" t="s">
        <v>132</v>
      </c>
      <c r="M21" s="67" t="s">
        <v>133</v>
      </c>
      <c r="N21" s="67" t="s">
        <v>134</v>
      </c>
      <c r="O21" s="67" t="s">
        <v>135</v>
      </c>
      <c r="P21" s="53"/>
      <c r="Q21" s="53"/>
      <c r="R21" s="53"/>
      <c r="S21" s="78" t="s">
        <v>92</v>
      </c>
      <c r="T21" s="69" t="s">
        <v>136</v>
      </c>
    </row>
    <row r="22" spans="1:20" ht="40" customHeight="1" x14ac:dyDescent="0.4">
      <c r="A22" s="64" t="s">
        <v>118</v>
      </c>
      <c r="B22" s="77" t="s">
        <v>137</v>
      </c>
      <c r="C22" s="66" t="s">
        <v>138</v>
      </c>
      <c r="D22" s="66" t="s">
        <v>139</v>
      </c>
      <c r="E22" s="45">
        <f>IFERROR(VALUE(LEFT(D22,1)),"")</f>
        <v>5</v>
      </c>
      <c r="F22" s="53"/>
      <c r="G22" s="53"/>
      <c r="H22" s="53"/>
      <c r="I22" s="53"/>
      <c r="J22" s="53"/>
      <c r="K22" s="67" t="s">
        <v>140</v>
      </c>
      <c r="L22" s="67" t="s">
        <v>130</v>
      </c>
      <c r="M22" s="67" t="s">
        <v>141</v>
      </c>
      <c r="N22" s="67" t="s">
        <v>142</v>
      </c>
      <c r="O22" s="67" t="s">
        <v>143</v>
      </c>
      <c r="P22" s="53"/>
      <c r="Q22" s="53"/>
      <c r="R22" s="53"/>
      <c r="S22" s="78" t="s">
        <v>144</v>
      </c>
      <c r="T22" s="69" t="s">
        <v>145</v>
      </c>
    </row>
    <row r="23" spans="1:20" ht="40" customHeight="1" x14ac:dyDescent="0.4">
      <c r="A23" s="64" t="s">
        <v>118</v>
      </c>
      <c r="B23" s="77" t="s">
        <v>146</v>
      </c>
      <c r="C23" s="66" t="s">
        <v>147</v>
      </c>
      <c r="D23" s="66" t="s">
        <v>148</v>
      </c>
      <c r="E23" s="45">
        <f>IFERROR(VALUE(LEFT(D23,1)),"")</f>
        <v>4</v>
      </c>
      <c r="F23" s="53"/>
      <c r="G23" s="53"/>
      <c r="H23" s="53"/>
      <c r="I23" s="53"/>
      <c r="J23" s="53"/>
      <c r="K23" s="67" t="s">
        <v>149</v>
      </c>
      <c r="L23" s="67" t="s">
        <v>150</v>
      </c>
      <c r="M23" s="67" t="s">
        <v>151</v>
      </c>
      <c r="N23" s="67" t="s">
        <v>148</v>
      </c>
      <c r="O23" s="67" t="s">
        <v>152</v>
      </c>
      <c r="P23" s="53"/>
      <c r="Q23" s="53"/>
      <c r="R23" s="53"/>
      <c r="S23" s="78" t="s">
        <v>144</v>
      </c>
      <c r="T23" s="69" t="s">
        <v>153</v>
      </c>
    </row>
    <row r="24" spans="1:20" ht="40" customHeight="1" x14ac:dyDescent="0.4">
      <c r="A24" s="64" t="s">
        <v>118</v>
      </c>
      <c r="B24" s="77">
        <v>3.5</v>
      </c>
      <c r="C24" s="66" t="s">
        <v>154</v>
      </c>
      <c r="D24" s="66" t="s">
        <v>155</v>
      </c>
      <c r="E24" s="45">
        <f>IFERROR(VALUE(LEFT(D24,1)),"")</f>
        <v>5</v>
      </c>
      <c r="F24" s="53"/>
      <c r="G24" s="53"/>
      <c r="H24" s="53"/>
      <c r="I24" s="53"/>
      <c r="J24" s="53"/>
      <c r="K24" s="67" t="s">
        <v>121</v>
      </c>
      <c r="L24" s="67" t="s">
        <v>156</v>
      </c>
      <c r="M24" s="67" t="s">
        <v>139</v>
      </c>
      <c r="N24" s="67" t="s">
        <v>157</v>
      </c>
      <c r="O24" s="67" t="s">
        <v>155</v>
      </c>
      <c r="P24" s="53"/>
      <c r="Q24" s="53"/>
      <c r="R24" s="53"/>
      <c r="S24" s="78" t="s">
        <v>144</v>
      </c>
      <c r="T24" s="69" t="s">
        <v>158</v>
      </c>
    </row>
    <row r="25" spans="1:20" ht="6" customHeight="1" x14ac:dyDescent="0.4">
      <c r="A25" s="71"/>
      <c r="B25" s="71"/>
      <c r="C25" s="71"/>
      <c r="D25" s="71"/>
      <c r="E25" s="22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75"/>
      <c r="T25" s="53"/>
    </row>
    <row r="26" spans="1:20" ht="22" customHeight="1" x14ac:dyDescent="0.4">
      <c r="A26" s="124" t="s">
        <v>159</v>
      </c>
      <c r="B26" s="122"/>
      <c r="C26" s="123"/>
      <c r="D26" s="79" t="s">
        <v>35</v>
      </c>
      <c r="E26" s="34">
        <f>ROUND(AVERAGE(E27:E31),1)</f>
        <v>2.8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80"/>
      <c r="T26" s="53"/>
    </row>
    <row r="27" spans="1:20" ht="40" customHeight="1" x14ac:dyDescent="0.4">
      <c r="A27" s="64" t="s">
        <v>159</v>
      </c>
      <c r="B27" s="81" t="s">
        <v>160</v>
      </c>
      <c r="C27" s="82" t="s">
        <v>161</v>
      </c>
      <c r="D27" s="66" t="s">
        <v>162</v>
      </c>
      <c r="E27" s="45">
        <f>IFERROR(VALUE(LEFT(D27,1)),"")</f>
        <v>1</v>
      </c>
      <c r="F27" s="53"/>
      <c r="G27" s="53"/>
      <c r="H27" s="53"/>
      <c r="I27" s="53"/>
      <c r="J27" s="53"/>
      <c r="K27" s="67" t="s">
        <v>162</v>
      </c>
      <c r="L27" s="67" t="s">
        <v>163</v>
      </c>
      <c r="M27" s="67" t="s">
        <v>164</v>
      </c>
      <c r="N27" s="67" t="s">
        <v>165</v>
      </c>
      <c r="O27" s="67" t="s">
        <v>166</v>
      </c>
      <c r="P27" s="53"/>
      <c r="Q27" s="53"/>
      <c r="R27" s="53"/>
      <c r="S27" s="83" t="s">
        <v>144</v>
      </c>
      <c r="T27" s="69" t="s">
        <v>167</v>
      </c>
    </row>
    <row r="28" spans="1:20" ht="40" customHeight="1" x14ac:dyDescent="0.4">
      <c r="A28" s="64" t="s">
        <v>159</v>
      </c>
      <c r="B28" s="81" t="s">
        <v>168</v>
      </c>
      <c r="C28" s="66" t="s">
        <v>169</v>
      </c>
      <c r="D28" s="66" t="s">
        <v>170</v>
      </c>
      <c r="E28" s="45">
        <f>IFERROR(VALUE(LEFT(D28,1)),"")</f>
        <v>2</v>
      </c>
      <c r="F28" s="53"/>
      <c r="G28" s="53"/>
      <c r="H28" s="53"/>
      <c r="I28" s="53"/>
      <c r="J28" s="53"/>
      <c r="K28" s="67" t="s">
        <v>171</v>
      </c>
      <c r="L28" s="67" t="s">
        <v>170</v>
      </c>
      <c r="M28" s="67" t="s">
        <v>172</v>
      </c>
      <c r="N28" s="67" t="s">
        <v>173</v>
      </c>
      <c r="O28" s="67" t="s">
        <v>174</v>
      </c>
      <c r="P28" s="53"/>
      <c r="Q28" s="53"/>
      <c r="R28" s="53"/>
      <c r="S28" s="84" t="s">
        <v>144</v>
      </c>
      <c r="T28" s="69" t="s">
        <v>175</v>
      </c>
    </row>
    <row r="29" spans="1:20" ht="40" customHeight="1" x14ac:dyDescent="0.4">
      <c r="A29" s="64" t="s">
        <v>159</v>
      </c>
      <c r="B29" s="81" t="s">
        <v>176</v>
      </c>
      <c r="C29" s="82" t="s">
        <v>177</v>
      </c>
      <c r="D29" s="66" t="s">
        <v>178</v>
      </c>
      <c r="E29" s="45">
        <f>IFERROR(VALUE(LEFT(D29,1)),"")</f>
        <v>3</v>
      </c>
      <c r="F29" s="53"/>
      <c r="G29" s="53"/>
      <c r="H29" s="53"/>
      <c r="I29" s="53"/>
      <c r="J29" s="53"/>
      <c r="K29" s="67" t="s">
        <v>179</v>
      </c>
      <c r="L29" s="67" t="s">
        <v>180</v>
      </c>
      <c r="M29" s="67" t="s">
        <v>178</v>
      </c>
      <c r="N29" s="67" t="s">
        <v>181</v>
      </c>
      <c r="O29" s="67" t="s">
        <v>182</v>
      </c>
      <c r="P29" s="53"/>
      <c r="Q29" s="53"/>
      <c r="R29" s="53"/>
      <c r="S29" s="84" t="s">
        <v>144</v>
      </c>
      <c r="T29" s="69" t="s">
        <v>183</v>
      </c>
    </row>
    <row r="30" spans="1:20" ht="40" customHeight="1" x14ac:dyDescent="0.4">
      <c r="A30" s="64" t="s">
        <v>159</v>
      </c>
      <c r="B30" s="81" t="s">
        <v>184</v>
      </c>
      <c r="C30" s="66" t="s">
        <v>185</v>
      </c>
      <c r="D30" s="66" t="s">
        <v>186</v>
      </c>
      <c r="E30" s="45">
        <f>IFERROR(VALUE(LEFT(D30,1)),"")</f>
        <v>4</v>
      </c>
      <c r="F30" s="53"/>
      <c r="G30" s="53"/>
      <c r="H30" s="53"/>
      <c r="I30" s="53"/>
      <c r="J30" s="53"/>
      <c r="K30" s="67" t="s">
        <v>187</v>
      </c>
      <c r="L30" s="67" t="s">
        <v>188</v>
      </c>
      <c r="M30" s="67" t="s">
        <v>189</v>
      </c>
      <c r="N30" s="67" t="s">
        <v>186</v>
      </c>
      <c r="O30" s="67" t="s">
        <v>190</v>
      </c>
      <c r="P30" s="53"/>
      <c r="Q30" s="53"/>
      <c r="R30" s="53"/>
      <c r="S30" s="84" t="s">
        <v>144</v>
      </c>
      <c r="T30" s="69" t="s">
        <v>191</v>
      </c>
    </row>
    <row r="31" spans="1:20" ht="40" customHeight="1" x14ac:dyDescent="0.4">
      <c r="A31" s="64" t="s">
        <v>159</v>
      </c>
      <c r="B31" s="81" t="s">
        <v>192</v>
      </c>
      <c r="C31" s="66" t="s">
        <v>193</v>
      </c>
      <c r="D31" s="66" t="s">
        <v>190</v>
      </c>
      <c r="E31" s="45">
        <f>IFERROR(VALUE(LEFT(D31,1)),"")</f>
        <v>4</v>
      </c>
      <c r="F31" s="53"/>
      <c r="G31" s="53"/>
      <c r="H31" s="53"/>
      <c r="I31" s="53"/>
      <c r="J31" s="53"/>
      <c r="K31" s="67" t="s">
        <v>194</v>
      </c>
      <c r="L31" s="67" t="s">
        <v>195</v>
      </c>
      <c r="M31" s="67" t="s">
        <v>196</v>
      </c>
      <c r="N31" s="67" t="s">
        <v>197</v>
      </c>
      <c r="O31" s="67" t="s">
        <v>198</v>
      </c>
      <c r="P31" s="53"/>
      <c r="Q31" s="53"/>
      <c r="R31" s="53"/>
      <c r="S31" s="53"/>
      <c r="T31" s="53"/>
    </row>
    <row r="32" spans="1:20" ht="6" customHeight="1" x14ac:dyDescent="0.4">
      <c r="A32" s="71"/>
      <c r="B32" s="71"/>
      <c r="C32" s="71"/>
      <c r="D32" s="71"/>
      <c r="E32" s="22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1:20" ht="22" customHeight="1" x14ac:dyDescent="0.4">
      <c r="A33" s="131" t="s">
        <v>199</v>
      </c>
      <c r="B33" s="122"/>
      <c r="C33" s="123"/>
      <c r="D33" s="85" t="s">
        <v>35</v>
      </c>
      <c r="E33" s="24">
        <f>ROUND(AVERAGE(E34:E38),1)</f>
        <v>3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</row>
    <row r="34" spans="1:20" ht="40" customHeight="1" x14ac:dyDescent="0.4">
      <c r="A34" s="64" t="s">
        <v>199</v>
      </c>
      <c r="B34" s="86" t="s">
        <v>200</v>
      </c>
      <c r="C34" s="66" t="s">
        <v>201</v>
      </c>
      <c r="D34" s="66" t="s">
        <v>202</v>
      </c>
      <c r="E34" s="45">
        <f>IFERROR(VALUE(LEFT(D34,1)),"")</f>
        <v>1</v>
      </c>
      <c r="F34" s="53"/>
      <c r="G34" s="53"/>
      <c r="H34" s="53"/>
      <c r="I34" s="53"/>
      <c r="J34" s="53"/>
      <c r="K34" s="67" t="s">
        <v>202</v>
      </c>
      <c r="L34" s="67" t="s">
        <v>203</v>
      </c>
      <c r="M34" s="67" t="s">
        <v>204</v>
      </c>
      <c r="N34" s="67" t="s">
        <v>205</v>
      </c>
      <c r="O34" s="67" t="s">
        <v>206</v>
      </c>
      <c r="P34" s="53"/>
      <c r="Q34" s="53"/>
      <c r="R34" s="53"/>
      <c r="S34" s="53"/>
      <c r="T34" s="53"/>
    </row>
    <row r="35" spans="1:20" ht="40" customHeight="1" x14ac:dyDescent="0.4">
      <c r="A35" s="64" t="s">
        <v>199</v>
      </c>
      <c r="B35" s="86" t="s">
        <v>207</v>
      </c>
      <c r="C35" s="66" t="s">
        <v>208</v>
      </c>
      <c r="D35" s="66" t="s">
        <v>224</v>
      </c>
      <c r="E35" s="45">
        <f>IFERROR(VALUE(LEFT(D35,1)),"")</f>
        <v>4</v>
      </c>
      <c r="F35" s="87"/>
      <c r="G35" s="87"/>
      <c r="H35" s="87"/>
      <c r="I35" s="87"/>
      <c r="J35" s="87"/>
      <c r="K35" s="67" t="s">
        <v>210</v>
      </c>
      <c r="L35" s="67" t="s">
        <v>209</v>
      </c>
      <c r="M35" s="67" t="s">
        <v>211</v>
      </c>
      <c r="N35" s="67" t="s">
        <v>212</v>
      </c>
      <c r="O35" s="67" t="s">
        <v>213</v>
      </c>
      <c r="P35" s="87"/>
      <c r="Q35" s="87"/>
      <c r="R35" s="87"/>
      <c r="S35" s="87"/>
      <c r="T35" s="87"/>
    </row>
    <row r="36" spans="1:20" ht="40" customHeight="1" x14ac:dyDescent="0.4">
      <c r="A36" s="64" t="s">
        <v>199</v>
      </c>
      <c r="B36" s="86" t="s">
        <v>214</v>
      </c>
      <c r="C36" s="82" t="s">
        <v>215</v>
      </c>
      <c r="D36" s="66" t="s">
        <v>216</v>
      </c>
      <c r="E36" s="45">
        <f>IFERROR(VALUE(LEFT(D36,1)),"")</f>
        <v>3</v>
      </c>
      <c r="F36" s="87"/>
      <c r="G36" s="87"/>
      <c r="H36" s="87"/>
      <c r="I36" s="87"/>
      <c r="J36" s="87"/>
      <c r="K36" s="67" t="s">
        <v>217</v>
      </c>
      <c r="L36" s="67" t="s">
        <v>218</v>
      </c>
      <c r="M36" s="67" t="s">
        <v>216</v>
      </c>
      <c r="N36" s="67" t="s">
        <v>219</v>
      </c>
      <c r="O36" s="67" t="s">
        <v>220</v>
      </c>
      <c r="P36" s="87"/>
      <c r="Q36" s="87"/>
      <c r="R36" s="87"/>
      <c r="S36" s="87"/>
      <c r="T36" s="87"/>
    </row>
    <row r="37" spans="1:20" ht="40" customHeight="1" x14ac:dyDescent="0.4">
      <c r="A37" s="64" t="s">
        <v>199</v>
      </c>
      <c r="B37" s="86" t="s">
        <v>221</v>
      </c>
      <c r="C37" s="66" t="s">
        <v>222</v>
      </c>
      <c r="D37" s="66" t="s">
        <v>212</v>
      </c>
      <c r="E37" s="45">
        <f>IFERROR(VALUE(LEFT(D37,1)),"")</f>
        <v>2</v>
      </c>
      <c r="F37" s="87"/>
      <c r="G37" s="87"/>
      <c r="H37" s="87"/>
      <c r="I37" s="87"/>
      <c r="J37" s="87"/>
      <c r="K37" s="67" t="s">
        <v>223</v>
      </c>
      <c r="L37" s="67" t="s">
        <v>224</v>
      </c>
      <c r="M37" s="67" t="s">
        <v>225</v>
      </c>
      <c r="N37" s="67" t="s">
        <v>226</v>
      </c>
      <c r="O37" s="67" t="s">
        <v>227</v>
      </c>
      <c r="P37" s="87"/>
      <c r="Q37" s="87"/>
      <c r="R37" s="87"/>
      <c r="S37" s="87"/>
      <c r="T37" s="87"/>
    </row>
    <row r="38" spans="1:20" ht="40" customHeight="1" x14ac:dyDescent="0.4">
      <c r="A38" s="64" t="s">
        <v>199</v>
      </c>
      <c r="B38" s="86" t="s">
        <v>228</v>
      </c>
      <c r="C38" s="66" t="s">
        <v>229</v>
      </c>
      <c r="D38" s="66" t="s">
        <v>230</v>
      </c>
      <c r="E38" s="45">
        <f>IFERROR(VALUE(LEFT(D38,1)),"")</f>
        <v>5</v>
      </c>
      <c r="F38" s="87"/>
      <c r="G38" s="87"/>
      <c r="H38" s="87"/>
      <c r="I38" s="87"/>
      <c r="J38" s="87"/>
      <c r="K38" s="67" t="s">
        <v>231</v>
      </c>
      <c r="L38" s="67" t="s">
        <v>232</v>
      </c>
      <c r="M38" s="67" t="s">
        <v>233</v>
      </c>
      <c r="N38" s="67" t="s">
        <v>234</v>
      </c>
      <c r="O38" s="67" t="s">
        <v>230</v>
      </c>
      <c r="P38" s="87"/>
      <c r="Q38" s="87"/>
      <c r="R38" s="87"/>
      <c r="S38" s="87"/>
      <c r="T38" s="87"/>
    </row>
    <row r="39" spans="1:20" ht="6" customHeight="1" x14ac:dyDescent="0.4"/>
  </sheetData>
  <sheetProtection password="DF2A" sheet="1" formatCells="0" formatColumns="0" formatRows="0"/>
  <mergeCells count="9">
    <mergeCell ref="A33:C33"/>
    <mergeCell ref="A19:C19"/>
    <mergeCell ref="D2:E2"/>
    <mergeCell ref="A5:C5"/>
    <mergeCell ref="A1:E1"/>
    <mergeCell ref="A12:C12"/>
    <mergeCell ref="A26:C26"/>
    <mergeCell ref="K4:O4"/>
    <mergeCell ref="A3:E3"/>
  </mergeCells>
  <conditionalFormatting sqref="E6:E10">
    <cfRule type="cellIs" dxfId="39" priority="1" operator="equal">
      <formula>1</formula>
    </cfRule>
    <cfRule type="cellIs" dxfId="38" priority="1" operator="equal">
      <formula>2</formula>
    </cfRule>
    <cfRule type="cellIs" dxfId="37" priority="1" operator="equal">
      <formula>3</formula>
    </cfRule>
    <cfRule type="cellIs" dxfId="36" priority="1" operator="equal">
      <formula>4</formula>
    </cfRule>
    <cfRule type="cellIs" dxfId="35" priority="1" operator="equal">
      <formula>5</formula>
    </cfRule>
  </conditionalFormatting>
  <conditionalFormatting sqref="E13:E17">
    <cfRule type="cellIs" dxfId="34" priority="2" operator="equal">
      <formula>1</formula>
    </cfRule>
    <cfRule type="cellIs" dxfId="33" priority="2" operator="equal">
      <formula>2</formula>
    </cfRule>
    <cfRule type="cellIs" dxfId="32" priority="2" operator="equal">
      <formula>3</formula>
    </cfRule>
    <cfRule type="cellIs" dxfId="31" priority="2" operator="equal">
      <formula>4</formula>
    </cfRule>
    <cfRule type="cellIs" dxfId="30" priority="2" operator="equal">
      <formula>5</formula>
    </cfRule>
  </conditionalFormatting>
  <conditionalFormatting sqref="E20:E24">
    <cfRule type="cellIs" dxfId="29" priority="3" operator="equal">
      <formula>1</formula>
    </cfRule>
    <cfRule type="cellIs" dxfId="28" priority="3" operator="equal">
      <formula>2</formula>
    </cfRule>
    <cfRule type="cellIs" dxfId="27" priority="3" operator="equal">
      <formula>3</formula>
    </cfRule>
    <cfRule type="cellIs" dxfId="26" priority="3" operator="equal">
      <formula>4</formula>
    </cfRule>
    <cfRule type="cellIs" dxfId="25" priority="3" operator="equal">
      <formula>5</formula>
    </cfRule>
  </conditionalFormatting>
  <conditionalFormatting sqref="E27:E31">
    <cfRule type="cellIs" dxfId="24" priority="4" operator="equal">
      <formula>1</formula>
    </cfRule>
    <cfRule type="cellIs" dxfId="23" priority="4" operator="equal">
      <formula>2</formula>
    </cfRule>
    <cfRule type="cellIs" dxfId="22" priority="4" operator="equal">
      <formula>3</formula>
    </cfRule>
    <cfRule type="cellIs" dxfId="21" priority="4" operator="equal">
      <formula>4</formula>
    </cfRule>
    <cfRule type="cellIs" dxfId="20" priority="4" operator="equal">
      <formula>5</formula>
    </cfRule>
  </conditionalFormatting>
  <conditionalFormatting sqref="E34:E38">
    <cfRule type="cellIs" dxfId="19" priority="5" operator="equal">
      <formula>1</formula>
    </cfRule>
    <cfRule type="cellIs" dxfId="18" priority="5" operator="equal">
      <formula>2</formula>
    </cfRule>
    <cfRule type="cellIs" dxfId="17" priority="5" operator="equal">
      <formula>3</formula>
    </cfRule>
    <cfRule type="cellIs" dxfId="16" priority="5" operator="equal">
      <formula>4</formula>
    </cfRule>
    <cfRule type="cellIs" dxfId="15" priority="5" operator="equal">
      <formula>5</formula>
    </cfRule>
  </conditionalFormatting>
  <dataValidations count="28">
    <dataValidation type="list" allowBlank="1" showInputMessage="1" showErrorMessage="1" errorTitle="Invalid Selection" error="Please select one of the five defined maturity level options from the drop-down list." sqref="D6" xr:uid="{00000000-0002-0000-0100-000000000000}">
      <formula1>$K$6:$K$10</formula1>
    </dataValidation>
    <dataValidation type="list" allowBlank="1" showInputMessage="1" showErrorMessage="1" errorTitle="Invalid Selection" error="Please select one of the five defined maturity level options from the drop-down list." sqref="D18" xr:uid="{00000000-0002-0000-0100-000001000000}">
      <formula1>$K$18:$K$22</formula1>
    </dataValidation>
    <dataValidation type="list" allowBlank="1" showInputMessage="1" showErrorMessage="1" errorTitle="Invalid Selection" error="Please select one of the five defined maturity level options from the drop-down list." sqref="D7" xr:uid="{00000000-0002-0000-0100-000002000000}">
      <formula1>$L$6:$L$10</formula1>
    </dataValidation>
    <dataValidation type="list" allowBlank="1" showInputMessage="1" showErrorMessage="1" errorTitle="Invalid Selection" error="Please select one of the five defined maturity level options from the drop-down list." sqref="D8" xr:uid="{00000000-0002-0000-0100-000003000000}">
      <formula1>$M$6:$M$10</formula1>
    </dataValidation>
    <dataValidation type="list" allowBlank="1" showInputMessage="1" showErrorMessage="1" errorTitle="Invalid Selection" error="Please select one of the five defined maturity level options from the drop-down list." sqref="D9" xr:uid="{00000000-0002-0000-0100-000004000000}">
      <formula1>$N$6:$N$10</formula1>
    </dataValidation>
    <dataValidation type="list" allowBlank="1" showInputMessage="1" showErrorMessage="1" errorTitle="Invalid Selection" error="Please select one of the five defined maturity level options from the drop-down list." sqref="D10" xr:uid="{00000000-0002-0000-0100-000005000000}">
      <formula1>$O$6:$O$10</formula1>
    </dataValidation>
    <dataValidation type="list" allowBlank="1" showInputMessage="1" showErrorMessage="1" errorTitle="Invalid Selection" error="Please select one of the five defined maturity level options from the drop-down list." sqref="D13" xr:uid="{00000000-0002-0000-0100-000006000000}">
      <formula1>$K$13:$K$17</formula1>
    </dataValidation>
    <dataValidation type="list" allowBlank="1" showInputMessage="1" showErrorMessage="1" errorTitle="Invalid Selection" error="Please select one of the five defined maturity level options from the drop-down list." sqref="D14" xr:uid="{00000000-0002-0000-0100-000007000000}">
      <formula1>$L$13:$L$17</formula1>
    </dataValidation>
    <dataValidation type="list" allowBlank="1" showInputMessage="1" showErrorMessage="1" errorTitle="Invalid Selection" error="Please select one of the five defined maturity level options from the drop-down list." sqref="D15" xr:uid="{00000000-0002-0000-0100-000008000000}">
      <formula1>$M$13:$M$17</formula1>
    </dataValidation>
    <dataValidation type="list" allowBlank="1" showInputMessage="1" showErrorMessage="1" errorTitle="Invalid Selection" error="Please select one of the five defined maturity level options from the drop-down list." sqref="D16" xr:uid="{00000000-0002-0000-0100-000009000000}">
      <formula1>$N$13:$N$17</formula1>
    </dataValidation>
    <dataValidation type="list" allowBlank="1" showInputMessage="1" showErrorMessage="1" errorTitle="Invalid Selection" error="Please select one of the five defined maturity level options from the drop-down list." sqref="D20" xr:uid="{00000000-0002-0000-0100-00000A000000}">
      <formula1>$K$20:$K$24</formula1>
    </dataValidation>
    <dataValidation type="list" allowBlank="1" showInputMessage="1" showErrorMessage="1" errorTitle="Invalid Selection" error="Please select one of the five defined maturity level options from the drop-down list." sqref="D21" xr:uid="{00000000-0002-0000-0100-00000B000000}">
      <formula1>$L$20:$L$24</formula1>
    </dataValidation>
    <dataValidation type="list" allowBlank="1" showInputMessage="1" showErrorMessage="1" errorTitle="Invalid Selection" error="Please select one of the five defined maturity level options from the drop-down list." sqref="D22" xr:uid="{00000000-0002-0000-0100-00000C000000}">
      <formula1>$M$20:$M$24</formula1>
    </dataValidation>
    <dataValidation type="list" allowBlank="1" showInputMessage="1" showErrorMessage="1" errorTitle="Invalid Selection" error="Please select one of the five defined maturity level options from the drop-down list." sqref="D25" xr:uid="{00000000-0002-0000-0100-00000D000000}">
      <formula1>$L$24:$L$28</formula1>
    </dataValidation>
    <dataValidation type="list" allowBlank="1" showInputMessage="1" showErrorMessage="1" errorTitle="Invalid Selection" error="Please select one of the five defined maturity level options from the drop-down list." sqref="D27" xr:uid="{00000000-0002-0000-0100-00000E000000}">
      <formula1>$K$27:$K$31</formula1>
    </dataValidation>
    <dataValidation type="list" allowBlank="1" showInputMessage="1" showErrorMessage="1" errorTitle="Invalid Selection" error="Please select one of the five defined maturity level options from the drop-down list." sqref="D32" xr:uid="{00000000-0002-0000-0100-00000F000000}">
      <formula1>$M$30:$M$34</formula1>
    </dataValidation>
    <dataValidation type="list" allowBlank="1" showInputMessage="1" showErrorMessage="1" errorTitle="Invalid Selection" error="Please select one of the five defined maturity level options from the drop-down list." sqref="D34" xr:uid="{00000000-0002-0000-0100-000010000000}">
      <formula1>$K$34:$K$38</formula1>
    </dataValidation>
    <dataValidation type="list" allowBlank="1" showInputMessage="1" showErrorMessage="1" errorTitle="Invalid Selection" error="Please select one of the five defined maturity level options from the drop-down list." sqref="D17" xr:uid="{00000000-0002-0000-0100-000011000000}">
      <formula1>$O$13:$O$17</formula1>
    </dataValidation>
    <dataValidation type="list" allowBlank="1" showInputMessage="1" showErrorMessage="1" errorTitle="Invalid Selection" error="Please select one of the five defined maturity level options from the drop-down list." sqref="D23" xr:uid="{00000000-0002-0000-0100-000012000000}">
      <formula1>$N$20:$N$24</formula1>
    </dataValidation>
    <dataValidation type="list" allowBlank="1" showInputMessage="1" showErrorMessage="1" errorTitle="Invalid Selection" error="Please select one of the five defined maturity level options from the drop-down list." sqref="D24" xr:uid="{00000000-0002-0000-0100-000013000000}">
      <formula1>$O$20:$O$24</formula1>
    </dataValidation>
    <dataValidation type="list" allowBlank="1" showInputMessage="1" showErrorMessage="1" errorTitle="Invalid Selection" error="Please select one of the five defined maturity level options from the drop-down list." sqref="D28" xr:uid="{00000000-0002-0000-0100-000014000000}">
      <formula1>$L$27:$L$31</formula1>
    </dataValidation>
    <dataValidation type="list" allowBlank="1" showInputMessage="1" showErrorMessage="1" errorTitle="Invalid Selection" error="Please select one of the five defined maturity level options from the drop-down list." sqref="D29" xr:uid="{00000000-0002-0000-0100-000015000000}">
      <formula1>$M$27:$M$31</formula1>
    </dataValidation>
    <dataValidation type="list" allowBlank="1" showInputMessage="1" showErrorMessage="1" errorTitle="Invalid Selection" error="Please select one of the five defined maturity level options from the drop-down list." sqref="D30" xr:uid="{00000000-0002-0000-0100-000016000000}">
      <formula1>$N$27:$N$31</formula1>
    </dataValidation>
    <dataValidation type="list" allowBlank="1" showInputMessage="1" showErrorMessage="1" errorTitle="Invalid Selection" error="Please select one of the five defined maturity level options from the drop-down list." sqref="D31" xr:uid="{00000000-0002-0000-0100-000017000000}">
      <formula1>$O$27:$O$31</formula1>
    </dataValidation>
    <dataValidation type="list" allowBlank="1" showInputMessage="1" showErrorMessage="1" errorTitle="Invalid Selection" error="Please select one of the five defined maturity level options from the drop-down list." sqref="D35" xr:uid="{00000000-0002-0000-0100-000018000000}">
      <formula1>$L$34:$L$38</formula1>
    </dataValidation>
    <dataValidation type="list" allowBlank="1" showInputMessage="1" showErrorMessage="1" errorTitle="Invalid Selection" error="Please select one of the five defined maturity level options from the drop-down list." sqref="D36" xr:uid="{00000000-0002-0000-0100-000019000000}">
      <formula1>$M$34:$M$38</formula1>
    </dataValidation>
    <dataValidation type="list" allowBlank="1" showInputMessage="1" showErrorMessage="1" errorTitle="Invalid Selection" error="Please select one of the five defined maturity level options from the drop-down list." sqref="D37" xr:uid="{00000000-0002-0000-0100-00001A000000}">
      <formula1>$N$34:$N$38</formula1>
    </dataValidation>
    <dataValidation type="list" allowBlank="1" showInputMessage="1" showErrorMessage="1" errorTitle="Invalid Selection" error="Please select one of the five defined maturity level options from the drop-down list." sqref="D38" xr:uid="{00000000-0002-0000-0100-00001B000000}">
      <formula1>$O$34:$O$38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7"/>
  <sheetViews>
    <sheetView showGridLines="0" zoomScale="80" zoomScaleNormal="80" workbookViewId="0">
      <selection activeCell="I15" sqref="I15"/>
    </sheetView>
  </sheetViews>
  <sheetFormatPr defaultRowHeight="14.6" x14ac:dyDescent="0.4"/>
  <cols>
    <col min="1" max="1" width="12" style="92" customWidth="1"/>
    <col min="2" max="2" width="18" style="92" customWidth="1"/>
    <col min="3" max="4" width="55" style="92" customWidth="1"/>
    <col min="5" max="5" width="13.15234375" style="92" customWidth="1"/>
    <col min="6" max="6" width="14" style="92" customWidth="1"/>
    <col min="8" max="36" width="9.15234375" style="52" customWidth="1"/>
  </cols>
  <sheetData>
    <row r="1" spans="1:6" ht="30" customHeight="1" x14ac:dyDescent="0.4">
      <c r="A1" s="137" t="s">
        <v>235</v>
      </c>
      <c r="B1" s="98"/>
      <c r="C1" s="98"/>
      <c r="D1" s="98"/>
      <c r="E1" s="98"/>
      <c r="F1" s="98"/>
    </row>
    <row r="2" spans="1:6" ht="22" customHeight="1" x14ac:dyDescent="0.4">
      <c r="A2" s="136" t="str">
        <f>CONCATENATE("Overall Maturity Score: ",TEXT(Questionnaire!B2,"0.0")," / 5")</f>
        <v>Overall Maturity Score: 03 / 5</v>
      </c>
      <c r="B2" s="98"/>
      <c r="C2" s="98"/>
      <c r="D2" s="98"/>
      <c r="E2" s="98"/>
      <c r="F2" s="98"/>
    </row>
    <row r="4" spans="1:6" ht="18" customHeight="1" x14ac:dyDescent="0.4">
      <c r="A4" s="135" t="s">
        <v>236</v>
      </c>
      <c r="B4" s="98"/>
      <c r="C4" s="98"/>
      <c r="D4" s="98"/>
      <c r="E4" s="98"/>
      <c r="F4" s="98"/>
    </row>
    <row r="5" spans="1:6" ht="18" customHeight="1" x14ac:dyDescent="0.4">
      <c r="A5" s="6" t="s">
        <v>9</v>
      </c>
      <c r="B5" s="6" t="s">
        <v>10</v>
      </c>
      <c r="C5" s="6" t="s">
        <v>237</v>
      </c>
      <c r="D5" s="6" t="s">
        <v>238</v>
      </c>
      <c r="E5" s="6" t="s">
        <v>239</v>
      </c>
      <c r="F5" s="6" t="s">
        <v>240</v>
      </c>
    </row>
    <row r="6" spans="1:6" ht="26.25" customHeight="1" x14ac:dyDescent="0.4">
      <c r="A6" s="38" t="s">
        <v>13</v>
      </c>
      <c r="B6" s="7">
        <f>ROUND(AVERAGE(Questionnaire!E6:E10),1)</f>
        <v>1.8</v>
      </c>
      <c r="C6" s="4">
        <f>COUNT(Questionnaire!E6:E10)</f>
        <v>5</v>
      </c>
      <c r="D6" s="4">
        <f>MIN(Questionnaire!E6:E10)</f>
        <v>1</v>
      </c>
      <c r="E6" s="4">
        <f>MAX(Questionnaire!E6:E10)</f>
        <v>3</v>
      </c>
      <c r="F6" s="4">
        <f t="shared" ref="F6:F11" si="0">5-B6</f>
        <v>3.2</v>
      </c>
    </row>
    <row r="7" spans="1:6" ht="30.75" customHeight="1" x14ac:dyDescent="0.4">
      <c r="A7" s="38" t="s">
        <v>14</v>
      </c>
      <c r="B7" s="7">
        <f>ROUND(AVERAGE(Questionnaire!E13:E17),1)</f>
        <v>2.8</v>
      </c>
      <c r="C7" s="4">
        <f>COUNT(Questionnaire!E13:E17)</f>
        <v>5</v>
      </c>
      <c r="D7" s="4">
        <f>MIN(Questionnaire!E13:E17)</f>
        <v>1</v>
      </c>
      <c r="E7" s="4">
        <f>MAX(Questionnaire!E13:E17)</f>
        <v>5</v>
      </c>
      <c r="F7" s="4">
        <f t="shared" si="0"/>
        <v>2.2000000000000002</v>
      </c>
    </row>
    <row r="8" spans="1:6" ht="33" customHeight="1" x14ac:dyDescent="0.4">
      <c r="A8" s="38" t="s">
        <v>15</v>
      </c>
      <c r="B8" s="7">
        <f>ROUND(AVERAGE(Questionnaire!E20:E24),1)</f>
        <v>4.4000000000000004</v>
      </c>
      <c r="C8" s="4">
        <f>COUNT(Questionnaire!E20:E24)</f>
        <v>5</v>
      </c>
      <c r="D8" s="4">
        <f>MIN(Questionnaire!E20:E24)</f>
        <v>3</v>
      </c>
      <c r="E8" s="4">
        <f>MAX(Questionnaire!E20:E24)</f>
        <v>5</v>
      </c>
      <c r="F8" s="4">
        <f t="shared" si="0"/>
        <v>0.59999999999999964</v>
      </c>
    </row>
    <row r="9" spans="1:6" ht="33" customHeight="1" x14ac:dyDescent="0.4">
      <c r="A9" s="38" t="s">
        <v>16</v>
      </c>
      <c r="B9" s="7">
        <f>ROUND(AVERAGE(Questionnaire!E27:E31),1)</f>
        <v>2.8</v>
      </c>
      <c r="C9" s="4">
        <f>COUNT(Questionnaire!E27:E31)</f>
        <v>5</v>
      </c>
      <c r="D9" s="4">
        <f>MIN(Questionnaire!E27:E31)</f>
        <v>1</v>
      </c>
      <c r="E9" s="4">
        <f>MAX(Questionnaire!E27:E31)</f>
        <v>4</v>
      </c>
      <c r="F9" s="4">
        <f t="shared" si="0"/>
        <v>2.2000000000000002</v>
      </c>
    </row>
    <row r="10" spans="1:6" ht="30.75" customHeight="1" x14ac:dyDescent="0.4">
      <c r="A10" s="38" t="s">
        <v>17</v>
      </c>
      <c r="B10" s="7">
        <f>ROUND(AVERAGE(Questionnaire!E34:E38),1)</f>
        <v>3</v>
      </c>
      <c r="C10" s="4">
        <f>COUNT(Questionnaire!E34:E38)</f>
        <v>5</v>
      </c>
      <c r="D10" s="4">
        <f>MIN(Questionnaire!E34:E38)</f>
        <v>1</v>
      </c>
      <c r="E10" s="4">
        <f>MAX(Questionnaire!E34:E38)</f>
        <v>5</v>
      </c>
      <c r="F10" s="4">
        <f t="shared" si="0"/>
        <v>2</v>
      </c>
    </row>
    <row r="11" spans="1:6" ht="18" customHeight="1" x14ac:dyDescent="0.4">
      <c r="A11" s="8" t="s">
        <v>241</v>
      </c>
      <c r="B11" s="9">
        <f>Questionnaire!B2</f>
        <v>3</v>
      </c>
      <c r="C11" s="9">
        <f>COUNT(Questionnaire!E6:E10,Questionnaire!E13:E17,Questionnaire!E20:E24,Questionnaire!E27:E31,Questionnaire!E34:E38)</f>
        <v>25</v>
      </c>
      <c r="D11" s="9">
        <f>MIN(Questionnaire!E6:E10,Questionnaire!E13:E17,Questionnaire!E20:E24,Questionnaire!E27:E31,Questionnaire!E34:E38)</f>
        <v>1</v>
      </c>
      <c r="E11" s="9">
        <f>MAX(Questionnaire!E6:E10,Questionnaire!E13:E17,Questionnaire!E20:E24,Questionnaire!E27:E31,Questionnaire!E34:E38)</f>
        <v>5</v>
      </c>
      <c r="F11" s="9">
        <f t="shared" si="0"/>
        <v>2</v>
      </c>
    </row>
    <row r="13" spans="1:6" ht="18" customHeight="1" x14ac:dyDescent="0.4">
      <c r="A13" s="135" t="s">
        <v>242</v>
      </c>
      <c r="B13" s="98"/>
      <c r="C13" s="98"/>
      <c r="D13" s="98"/>
      <c r="E13" s="98"/>
      <c r="F13" s="98"/>
    </row>
    <row r="14" spans="1:6" ht="18" customHeight="1" x14ac:dyDescent="0.4">
      <c r="A14" s="6" t="s">
        <v>28</v>
      </c>
      <c r="B14" s="6" t="s">
        <v>9</v>
      </c>
      <c r="C14" s="6" t="s">
        <v>243</v>
      </c>
      <c r="D14" s="6" t="s">
        <v>244</v>
      </c>
      <c r="E14" s="6" t="s">
        <v>18</v>
      </c>
      <c r="F14" s="6" t="s">
        <v>245</v>
      </c>
    </row>
    <row r="15" spans="1:6" ht="45" customHeight="1" x14ac:dyDescent="0.4">
      <c r="A15" s="5" t="s">
        <v>36</v>
      </c>
      <c r="B15" s="37" t="s">
        <v>13</v>
      </c>
      <c r="C15" s="25" t="s">
        <v>37</v>
      </c>
      <c r="D15" s="25" t="s">
        <v>246</v>
      </c>
      <c r="E15" s="10">
        <f>Questionnaire!E6</f>
        <v>1</v>
      </c>
      <c r="F15" s="37" t="str">
        <f>IF(Questionnaire!E6="","",IF(Questionnaire!E6&gt;=4,"🟢 Good",IF(Questionnaire!E6&gt;=3,"🟡 Moderate","🔴 Needs Work")))</f>
        <v>🔴 Needs Work</v>
      </c>
    </row>
    <row r="16" spans="1:6" ht="45" customHeight="1" x14ac:dyDescent="0.4">
      <c r="A16" s="5" t="s">
        <v>43</v>
      </c>
      <c r="B16" s="37" t="s">
        <v>13</v>
      </c>
      <c r="C16" s="25" t="s">
        <v>44</v>
      </c>
      <c r="D16" s="25" t="s">
        <v>247</v>
      </c>
      <c r="E16" s="11">
        <f>Questionnaire!E7</f>
        <v>3</v>
      </c>
      <c r="F16" s="37" t="str">
        <f>IF(Questionnaire!E7="","",IF(Questionnaire!E7&gt;=4,"🟢 Good",IF(Questionnaire!E7&gt;=3,"🟡 Moderate","🔴 Needs Work")))</f>
        <v>🟡 Moderate</v>
      </c>
    </row>
    <row r="17" spans="1:6" ht="45" customHeight="1" x14ac:dyDescent="0.4">
      <c r="A17" s="5" t="s">
        <v>51</v>
      </c>
      <c r="B17" s="37" t="s">
        <v>13</v>
      </c>
      <c r="C17" s="25" t="s">
        <v>52</v>
      </c>
      <c r="D17" s="25" t="s">
        <v>248</v>
      </c>
      <c r="E17" s="11">
        <f>Questionnaire!E8</f>
        <v>1</v>
      </c>
      <c r="F17" s="37" t="str">
        <f>IF(Questionnaire!E8="","",IF(Questionnaire!E8&gt;=4,"🟢 Good",IF(Questionnaire!E8&gt;=3,"🟡 Moderate","🔴 Needs Work")))</f>
        <v>🔴 Needs Work</v>
      </c>
    </row>
    <row r="18" spans="1:6" ht="45" customHeight="1" x14ac:dyDescent="0.4">
      <c r="A18" s="5" t="s">
        <v>58</v>
      </c>
      <c r="B18" s="37" t="s">
        <v>13</v>
      </c>
      <c r="C18" s="25" t="s">
        <v>59</v>
      </c>
      <c r="D18" s="25" t="s">
        <v>249</v>
      </c>
      <c r="E18" s="11">
        <f>Questionnaire!E9</f>
        <v>3</v>
      </c>
      <c r="F18" s="37" t="str">
        <f>IF(Questionnaire!E9="","",IF(Questionnaire!E9&gt;=4,"🟢 Good",IF(Questionnaire!E9&gt;=3,"🟡 Moderate","🔴 Needs Work")))</f>
        <v>🟡 Moderate</v>
      </c>
    </row>
    <row r="19" spans="1:6" ht="55.5" customHeight="1" x14ac:dyDescent="0.4">
      <c r="A19" s="5" t="s">
        <v>67</v>
      </c>
      <c r="B19" s="37" t="s">
        <v>13</v>
      </c>
      <c r="C19" s="25" t="s">
        <v>68</v>
      </c>
      <c r="D19" s="25" t="s">
        <v>250</v>
      </c>
      <c r="E19" s="12">
        <f>Questionnaire!E10</f>
        <v>1</v>
      </c>
      <c r="F19" s="37" t="str">
        <f>IF(Questionnaire!E10="","",IF(Questionnaire!E10&gt;=4,"🟢 Good",IF(Questionnaire!E10&gt;=3,"🟡 Moderate","🔴 Needs Work")))</f>
        <v>🔴 Needs Work</v>
      </c>
    </row>
    <row r="20" spans="1:6" ht="45" customHeight="1" x14ac:dyDescent="0.4">
      <c r="A20" s="5" t="s">
        <v>77</v>
      </c>
      <c r="B20" s="37" t="s">
        <v>14</v>
      </c>
      <c r="C20" s="25" t="s">
        <v>78</v>
      </c>
      <c r="D20" s="25" t="s">
        <v>251</v>
      </c>
      <c r="E20" s="10">
        <f>Questionnaire!E13</f>
        <v>1</v>
      </c>
      <c r="F20" s="37" t="str">
        <f>IF(Questionnaire!E13="","",IF(Questionnaire!E13&gt;=4,"🟢 Good",IF(Questionnaire!E13&gt;=3,"🟡 Moderate","🔴 Needs Work")))</f>
        <v>🔴 Needs Work</v>
      </c>
    </row>
    <row r="21" spans="1:6" ht="45" customHeight="1" x14ac:dyDescent="0.4">
      <c r="A21" s="5" t="s">
        <v>85</v>
      </c>
      <c r="B21" s="37" t="s">
        <v>14</v>
      </c>
      <c r="C21" s="25" t="s">
        <v>86</v>
      </c>
      <c r="D21" s="25" t="s">
        <v>252</v>
      </c>
      <c r="E21" s="10">
        <f>Questionnaire!E14</f>
        <v>2</v>
      </c>
      <c r="F21" s="37" t="str">
        <f>IF(Questionnaire!E14="","",IF(Questionnaire!E14&gt;=4,"🟢 Good",IF(Questionnaire!E14&gt;=3,"🟡 Moderate","🔴 Needs Work")))</f>
        <v>🔴 Needs Work</v>
      </c>
    </row>
    <row r="22" spans="1:6" ht="45" customHeight="1" x14ac:dyDescent="0.4">
      <c r="A22" s="5" t="s">
        <v>94</v>
      </c>
      <c r="B22" s="37" t="s">
        <v>14</v>
      </c>
      <c r="C22" s="25" t="s">
        <v>95</v>
      </c>
      <c r="D22" s="25" t="s">
        <v>253</v>
      </c>
      <c r="E22" s="11">
        <f>Questionnaire!E15</f>
        <v>2</v>
      </c>
      <c r="F22" s="37" t="str">
        <f>IF(Questionnaire!E15="","",IF(Questionnaire!E15&gt;=4,"🟢 Good",IF(Questionnaire!E15&gt;=3,"🟡 Moderate","🔴 Needs Work")))</f>
        <v>🔴 Needs Work</v>
      </c>
    </row>
    <row r="23" spans="1:6" ht="45" customHeight="1" x14ac:dyDescent="0.4">
      <c r="A23" s="5" t="s">
        <v>102</v>
      </c>
      <c r="B23" s="37" t="s">
        <v>14</v>
      </c>
      <c r="C23" s="25" t="s">
        <v>103</v>
      </c>
      <c r="D23" s="25" t="s">
        <v>254</v>
      </c>
      <c r="E23" s="12">
        <f>Questionnaire!E16</f>
        <v>4</v>
      </c>
      <c r="F23" s="37" t="str">
        <f>IF(Questionnaire!E16="","",IF(Questionnaire!E16&gt;=4,"🟢 Good",IF(Questionnaire!E16&gt;=3,"🟡 Moderate","🔴 Needs Work")))</f>
        <v>🟢 Good</v>
      </c>
    </row>
    <row r="24" spans="1:6" ht="45" customHeight="1" x14ac:dyDescent="0.4">
      <c r="A24" s="5" t="s">
        <v>110</v>
      </c>
      <c r="B24" s="37" t="s">
        <v>14</v>
      </c>
      <c r="C24" s="25" t="s">
        <v>111</v>
      </c>
      <c r="D24" s="25" t="s">
        <v>255</v>
      </c>
      <c r="E24" s="12">
        <f>Questionnaire!E17</f>
        <v>5</v>
      </c>
      <c r="F24" s="37" t="str">
        <f>IF(Questionnaire!E17="","",IF(Questionnaire!E17&gt;=4,"🟢 Good",IF(Questionnaire!E17&gt;=3,"🟡 Moderate","🔴 Needs Work")))</f>
        <v>🟢 Good</v>
      </c>
    </row>
    <row r="25" spans="1:6" ht="45" customHeight="1" x14ac:dyDescent="0.4">
      <c r="A25" s="5" t="s">
        <v>119</v>
      </c>
      <c r="B25" s="37" t="s">
        <v>15</v>
      </c>
      <c r="C25" s="25" t="s">
        <v>120</v>
      </c>
      <c r="D25" s="25" t="s">
        <v>256</v>
      </c>
      <c r="E25" s="10">
        <f>Questionnaire!E20</f>
        <v>5</v>
      </c>
      <c r="F25" s="37" t="str">
        <f>IF(Questionnaire!E20="","",IF(Questionnaire!E20&gt;=4,"🟢 Good",IF(Questionnaire!E20&gt;=3,"🟡 Moderate","🔴 Needs Work")))</f>
        <v>🟢 Good</v>
      </c>
    </row>
    <row r="26" spans="1:6" ht="45" customHeight="1" x14ac:dyDescent="0.4">
      <c r="A26" s="5" t="s">
        <v>128</v>
      </c>
      <c r="B26" s="37" t="s">
        <v>15</v>
      </c>
      <c r="C26" s="25" t="s">
        <v>129</v>
      </c>
      <c r="D26" s="25" t="s">
        <v>257</v>
      </c>
      <c r="E26" s="11">
        <f>Questionnaire!E21</f>
        <v>3</v>
      </c>
      <c r="F26" s="37" t="str">
        <f>IF(Questionnaire!E21="","",IF(Questionnaire!E21&gt;=4,"🟢 Good",IF(Questionnaire!E21&gt;=3,"🟡 Moderate","🔴 Needs Work")))</f>
        <v>🟡 Moderate</v>
      </c>
    </row>
    <row r="27" spans="1:6" ht="45" customHeight="1" x14ac:dyDescent="0.4">
      <c r="A27" s="5" t="s">
        <v>137</v>
      </c>
      <c r="B27" s="37" t="s">
        <v>15</v>
      </c>
      <c r="C27" s="25" t="s">
        <v>138</v>
      </c>
      <c r="D27" s="25" t="s">
        <v>258</v>
      </c>
      <c r="E27" s="12">
        <f>Questionnaire!E22</f>
        <v>5</v>
      </c>
      <c r="F27" s="37" t="str">
        <f>IF(Questionnaire!E22="","",IF(Questionnaire!E22&gt;=4,"🟢 Good",IF(Questionnaire!E22&gt;=3,"🟡 Moderate","🔴 Needs Work")))</f>
        <v>🟢 Good</v>
      </c>
    </row>
    <row r="28" spans="1:6" ht="45" customHeight="1" x14ac:dyDescent="0.4">
      <c r="A28" s="5" t="s">
        <v>146</v>
      </c>
      <c r="B28" s="37" t="s">
        <v>15</v>
      </c>
      <c r="C28" s="25" t="s">
        <v>147</v>
      </c>
      <c r="D28" s="25" t="s">
        <v>259</v>
      </c>
      <c r="E28" s="12">
        <f>Questionnaire!E23</f>
        <v>4</v>
      </c>
      <c r="F28" s="37" t="str">
        <f>IF(Questionnaire!E23="","",IF(Questionnaire!E23&gt;=4,"🟢 Good",IF(Questionnaire!E23&gt;=3,"🟡 Moderate","🔴 Needs Work")))</f>
        <v>🟢 Good</v>
      </c>
    </row>
    <row r="29" spans="1:6" ht="45" customHeight="1" x14ac:dyDescent="0.4">
      <c r="A29" s="5" t="s">
        <v>260</v>
      </c>
      <c r="B29" s="37" t="s">
        <v>15</v>
      </c>
      <c r="C29" s="25" t="s">
        <v>154</v>
      </c>
      <c r="D29" s="25" t="s">
        <v>261</v>
      </c>
      <c r="E29" s="11">
        <f>Questionnaire!E24</f>
        <v>5</v>
      </c>
      <c r="F29" s="37" t="str">
        <f>IF(Questionnaire!E24="","",IF(Questionnaire!E24&gt;=4,"🟢 Good",IF(Questionnaire!E24&gt;=3,"🟡 Moderate","🔴 Needs Work")))</f>
        <v>🟢 Good</v>
      </c>
    </row>
    <row r="30" spans="1:6" ht="45" customHeight="1" x14ac:dyDescent="0.4">
      <c r="A30" s="5" t="s">
        <v>160</v>
      </c>
      <c r="B30" s="37" t="s">
        <v>16</v>
      </c>
      <c r="C30" s="25" t="s">
        <v>161</v>
      </c>
      <c r="D30" s="25" t="s">
        <v>262</v>
      </c>
      <c r="E30" s="12">
        <f>Questionnaire!E27</f>
        <v>1</v>
      </c>
      <c r="F30" s="37" t="str">
        <f>IF(Questionnaire!E27="","",IF(Questionnaire!E27&gt;=4,"🟢 Good",IF(Questionnaire!E27&gt;=3,"🟡 Moderate","🔴 Needs Work")))</f>
        <v>🔴 Needs Work</v>
      </c>
    </row>
    <row r="31" spans="1:6" ht="45" customHeight="1" x14ac:dyDescent="0.4">
      <c r="A31" s="5" t="s">
        <v>168</v>
      </c>
      <c r="B31" s="37" t="s">
        <v>16</v>
      </c>
      <c r="C31" s="25" t="s">
        <v>169</v>
      </c>
      <c r="D31" s="25" t="s">
        <v>263</v>
      </c>
      <c r="E31" s="11">
        <f>Questionnaire!E28</f>
        <v>2</v>
      </c>
      <c r="F31" s="37" t="str">
        <f>IF(Questionnaire!E28="","",IF(Questionnaire!E28&gt;=4,"🟢 Good",IF(Questionnaire!E28&gt;=3,"🟡 Moderate","🔴 Needs Work")))</f>
        <v>🔴 Needs Work</v>
      </c>
    </row>
    <row r="32" spans="1:6" ht="45" customHeight="1" x14ac:dyDescent="0.4">
      <c r="A32" s="5" t="s">
        <v>176</v>
      </c>
      <c r="B32" s="37" t="s">
        <v>16</v>
      </c>
      <c r="C32" s="25" t="s">
        <v>177</v>
      </c>
      <c r="D32" s="25" t="s">
        <v>264</v>
      </c>
      <c r="E32" s="11">
        <f>Questionnaire!E29</f>
        <v>3</v>
      </c>
      <c r="F32" s="37" t="str">
        <f>IF(Questionnaire!E29="","",IF(Questionnaire!E29&gt;=4,"🟢 Good",IF(Questionnaire!E29&gt;=3,"🟡 Moderate","🔴 Needs Work")))</f>
        <v>🟡 Moderate</v>
      </c>
    </row>
    <row r="33" spans="1:6" ht="45" customHeight="1" x14ac:dyDescent="0.4">
      <c r="A33" s="5" t="s">
        <v>184</v>
      </c>
      <c r="B33" s="37" t="s">
        <v>16</v>
      </c>
      <c r="C33" s="25" t="s">
        <v>185</v>
      </c>
      <c r="D33" s="25" t="s">
        <v>265</v>
      </c>
      <c r="E33" s="11">
        <f>Questionnaire!E30</f>
        <v>4</v>
      </c>
      <c r="F33" s="37" t="str">
        <f>IF(Questionnaire!E30="","",IF(Questionnaire!E30&gt;=4,"🟢 Good",IF(Questionnaire!E30&gt;=3,"🟡 Moderate","🔴 Needs Work")))</f>
        <v>🟢 Good</v>
      </c>
    </row>
    <row r="34" spans="1:6" ht="45" customHeight="1" x14ac:dyDescent="0.4">
      <c r="A34" s="5" t="s">
        <v>192</v>
      </c>
      <c r="B34" s="37" t="s">
        <v>16</v>
      </c>
      <c r="C34" s="25" t="s">
        <v>193</v>
      </c>
      <c r="D34" s="25" t="s">
        <v>266</v>
      </c>
      <c r="E34" s="11">
        <f>Questionnaire!E31</f>
        <v>4</v>
      </c>
      <c r="F34" s="37" t="str">
        <f>IF(Questionnaire!E31="","",IF(Questionnaire!E31&gt;=4,"🟢 Good",IF(Questionnaire!E31&gt;=3,"🟡 Moderate","🔴 Needs Work")))</f>
        <v>🟢 Good</v>
      </c>
    </row>
    <row r="35" spans="1:6" ht="45" customHeight="1" x14ac:dyDescent="0.4">
      <c r="A35" s="5" t="s">
        <v>200</v>
      </c>
      <c r="B35" s="37" t="s">
        <v>17</v>
      </c>
      <c r="C35" s="25" t="s">
        <v>201</v>
      </c>
      <c r="D35" s="25" t="s">
        <v>267</v>
      </c>
      <c r="E35" s="12">
        <f>Questionnaire!E34</f>
        <v>1</v>
      </c>
      <c r="F35" s="37" t="str">
        <f>IF(Questionnaire!E34="","",IF(Questionnaire!E34&gt;=4,"🟢 Good",IF(Questionnaire!E34&gt;=3,"🟡 Moderate","🔴 Needs Work")))</f>
        <v>🔴 Needs Work</v>
      </c>
    </row>
    <row r="36" spans="1:6" ht="45" customHeight="1" x14ac:dyDescent="0.4">
      <c r="A36" s="5" t="s">
        <v>207</v>
      </c>
      <c r="B36" s="37" t="s">
        <v>17</v>
      </c>
      <c r="C36" s="25" t="s">
        <v>208</v>
      </c>
      <c r="D36" s="25" t="s">
        <v>268</v>
      </c>
      <c r="E36" s="12">
        <f>Questionnaire!E35</f>
        <v>4</v>
      </c>
      <c r="F36" s="37" t="str">
        <f>IF(Questionnaire!E35="","",IF(Questionnaire!E35&gt;=4,"🟢 Good",IF(Questionnaire!E35&gt;=3,"🟡 Moderate","🔴 Needs Work")))</f>
        <v>🟢 Good</v>
      </c>
    </row>
    <row r="37" spans="1:6" ht="45" customHeight="1" x14ac:dyDescent="0.4">
      <c r="A37" s="5" t="s">
        <v>214</v>
      </c>
      <c r="B37" s="37" t="s">
        <v>17</v>
      </c>
      <c r="C37" s="25" t="s">
        <v>215</v>
      </c>
      <c r="D37" s="25" t="s">
        <v>269</v>
      </c>
      <c r="E37" s="11">
        <f>Questionnaire!E36</f>
        <v>3</v>
      </c>
      <c r="F37" s="37" t="str">
        <f>IF(Questionnaire!E36="","",IF(Questionnaire!E36&gt;=4,"🟢 Good",IF(Questionnaire!E36&gt;=3,"🟡 Moderate","🔴 Needs Work")))</f>
        <v>🟡 Moderate</v>
      </c>
    </row>
    <row r="38" spans="1:6" ht="45" customHeight="1" x14ac:dyDescent="0.4">
      <c r="A38" s="5" t="s">
        <v>221</v>
      </c>
      <c r="B38" s="37" t="s">
        <v>17</v>
      </c>
      <c r="C38" s="25" t="s">
        <v>222</v>
      </c>
      <c r="D38" s="25" t="s">
        <v>270</v>
      </c>
      <c r="E38" s="11">
        <f>Questionnaire!E37</f>
        <v>2</v>
      </c>
      <c r="F38" s="37" t="str">
        <f>IF(Questionnaire!E37="","",IF(Questionnaire!E37&gt;=4,"🟢 Good",IF(Questionnaire!E37&gt;=3,"🟡 Moderate","🔴 Needs Work")))</f>
        <v>🔴 Needs Work</v>
      </c>
    </row>
    <row r="39" spans="1:6" ht="45" customHeight="1" x14ac:dyDescent="0.4">
      <c r="A39" s="5" t="s">
        <v>228</v>
      </c>
      <c r="B39" s="37" t="s">
        <v>17</v>
      </c>
      <c r="C39" s="25" t="s">
        <v>229</v>
      </c>
      <c r="D39" s="25" t="s">
        <v>271</v>
      </c>
      <c r="E39" s="11">
        <f>Questionnaire!E38</f>
        <v>5</v>
      </c>
      <c r="F39" s="37" t="str">
        <f>IF(Questionnaire!E38="","",IF(Questionnaire!E38&gt;=4,"🟢 Good",IF(Questionnaire!E38&gt;=3,"🟡 Moderate","🔴 Needs Work")))</f>
        <v>🟢 Good</v>
      </c>
    </row>
    <row r="41" spans="1:6" ht="18" customHeight="1" x14ac:dyDescent="0.4">
      <c r="A41" s="135" t="s">
        <v>272</v>
      </c>
      <c r="B41" s="98"/>
      <c r="C41" s="98"/>
      <c r="D41" s="98"/>
      <c r="E41" s="98"/>
      <c r="F41" s="98"/>
    </row>
    <row r="42" spans="1:6" ht="18" customHeight="1" x14ac:dyDescent="0.4">
      <c r="A42" s="27" t="s">
        <v>18</v>
      </c>
      <c r="B42" s="27" t="s">
        <v>273</v>
      </c>
      <c r="C42" s="27" t="s">
        <v>274</v>
      </c>
    </row>
    <row r="43" spans="1:6" ht="16" customHeight="1" x14ac:dyDescent="0.4">
      <c r="A43" s="28" t="s">
        <v>275</v>
      </c>
      <c r="B43" s="29">
        <f>COUNTIF(Questionnaire!E6:E10,1)+COUNTIF(Questionnaire!E13:E17,1)+COUNTIF(Questionnaire!E20:E24,1)+COUNTIF(Questionnaire!E27:E31,1)+COUNTIF(Questionnaire!E34:E38,1)</f>
        <v>6</v>
      </c>
      <c r="C43" s="29" t="str">
        <f>TEXT(B43/COUNT(Questionnaire!E6:E10,Questionnaire!E13:E17,Questionnaire!E20:E24,Questionnaire!E27:E31,Questionnaire!E34:E38)*100,"0.0")&amp;"%"</f>
        <v>24%</v>
      </c>
      <c r="D43" s="26"/>
      <c r="E43" s="26"/>
      <c r="F43" s="26"/>
    </row>
    <row r="44" spans="1:6" ht="16" customHeight="1" x14ac:dyDescent="0.4">
      <c r="A44" s="33" t="s">
        <v>276</v>
      </c>
      <c r="B44" s="29">
        <f>COUNTIF(Questionnaire!E6:E10,2)+COUNTIF(Questionnaire!E13:E17,2)+COUNTIF(Questionnaire!E20:E24,2)+COUNTIF(Questionnaire!E27:E31,2)+COUNTIF(Questionnaire!E34:E38,2)</f>
        <v>4</v>
      </c>
      <c r="C44" s="29" t="str">
        <f>TEXT(B44/COUNT(Questionnaire!E6:E10,Questionnaire!E13:E17,Questionnaire!E20:E24,Questionnaire!E27:E31,Questionnaire!E34:E38)*100,"0.0")&amp;"%"</f>
        <v>16%</v>
      </c>
      <c r="D44" s="26"/>
      <c r="E44" s="26"/>
      <c r="F44" s="26"/>
    </row>
    <row r="45" spans="1:6" ht="16" customHeight="1" x14ac:dyDescent="0.4">
      <c r="A45" s="32" t="s">
        <v>277</v>
      </c>
      <c r="B45" s="29">
        <f>COUNTIF(Questionnaire!E6:E10,3)+COUNTIF(Questionnaire!E13:E17,3)+COUNTIF(Questionnaire!E20:E24,3)+COUNTIF(Questionnaire!E27:E31,3)+COUNTIF(Questionnaire!E34:E38,3)</f>
        <v>5</v>
      </c>
      <c r="C45" s="29" t="str">
        <f>TEXT(B45/COUNT(Questionnaire!E6:E10,Questionnaire!E13:E17,Questionnaire!E20:E24,Questionnaire!E27:E31,Questionnaire!E34:E38)*100,"0.0")&amp;"%"</f>
        <v>20%</v>
      </c>
      <c r="D45" s="26"/>
      <c r="E45" s="26"/>
      <c r="F45" s="26"/>
    </row>
    <row r="46" spans="1:6" ht="16" customHeight="1" x14ac:dyDescent="0.4">
      <c r="A46" s="30" t="s">
        <v>278</v>
      </c>
      <c r="B46" s="29">
        <f>COUNTIF(Questionnaire!E6:E10,4)+COUNTIF(Questionnaire!E13:E17,4)+COUNTIF(Questionnaire!E20:E24,4)+COUNTIF(Questionnaire!E27:E31,4)+COUNTIF(Questionnaire!E34:E38,4)</f>
        <v>5</v>
      </c>
      <c r="C46" s="29" t="str">
        <f>TEXT(B46/COUNT(Questionnaire!E6:E10,Questionnaire!E13:E17,Questionnaire!E20:E24,Questionnaire!E27:E31,Questionnaire!E34:E38)*100,"0.0")&amp;"%"</f>
        <v>20%</v>
      </c>
      <c r="D46" s="26"/>
      <c r="E46" s="26"/>
      <c r="F46" s="26"/>
    </row>
    <row r="47" spans="1:6" x14ac:dyDescent="0.4">
      <c r="A47" s="31" t="s">
        <v>279</v>
      </c>
      <c r="B47" s="29">
        <f>COUNTIF(Questionnaire!E6:E10,5)+COUNTIF(Questionnaire!E13:E17,5)+COUNTIF(Questionnaire!E20:E24,5)+COUNTIF(Questionnaire!E27:E31,5)+COUNTIF(Questionnaire!E34:E38,5)</f>
        <v>5</v>
      </c>
      <c r="C47" s="29" t="str">
        <f>TEXT(B47/COUNT(Questionnaire!E6:E10,Questionnaire!E13:E17,Questionnaire!E20:E24,Questionnaire!E27:E31,Questionnaire!E34:E38)*100,"0.0")&amp;"%"</f>
        <v>20%</v>
      </c>
      <c r="D47" s="39"/>
      <c r="E47" s="39"/>
      <c r="F47" s="39"/>
    </row>
  </sheetData>
  <mergeCells count="5">
    <mergeCell ref="A41:F41"/>
    <mergeCell ref="A2:F2"/>
    <mergeCell ref="A13:F13"/>
    <mergeCell ref="A1:F1"/>
    <mergeCell ref="A4:F4"/>
  </mergeCells>
  <conditionalFormatting sqref="B6:B11">
    <cfRule type="cellIs" dxfId="14" priority="3" operator="between">
      <formula>4.5</formula>
      <formula>5.5</formula>
    </cfRule>
    <cfRule type="cellIs" dxfId="13" priority="3" operator="between">
      <formula>3.5</formula>
      <formula>4.49</formula>
    </cfRule>
    <cfRule type="cellIs" dxfId="12" priority="3" operator="between">
      <formula>2.5</formula>
      <formula>3.49</formula>
    </cfRule>
    <cfRule type="cellIs" dxfId="11" priority="3" operator="between">
      <formula>1.5</formula>
      <formula>2.49</formula>
    </cfRule>
    <cfRule type="cellIs" dxfId="10" priority="3" operator="between">
      <formula>0</formula>
      <formula>1.49</formula>
    </cfRule>
  </conditionalFormatting>
  <conditionalFormatting sqref="D15:D39">
    <cfRule type="expression" dxfId="9" priority="2">
      <formula>$E15=5</formula>
    </cfRule>
    <cfRule type="expression" dxfId="8" priority="2">
      <formula>$E15=4</formula>
    </cfRule>
    <cfRule type="expression" dxfId="7" priority="2">
      <formula>$E15=3</formula>
    </cfRule>
    <cfRule type="expression" dxfId="6" priority="2">
      <formula>$E15=2</formula>
    </cfRule>
    <cfRule type="expression" dxfId="5" priority="2">
      <formula>$E15=1</formula>
    </cfRule>
  </conditionalFormatting>
  <conditionalFormatting sqref="E15:E39">
    <cfRule type="cellIs" dxfId="4" priority="1" operator="equal">
      <formula>5</formula>
    </cfRule>
    <cfRule type="cellIs" dxfId="3" priority="1" operator="equal">
      <formula>4</formula>
    </cfRule>
    <cfRule type="cellIs" dxfId="2" priority="1" operator="equal">
      <formula>3</formula>
    </cfRule>
    <cfRule type="cellIs" dxfId="1" priority="1" operator="equal">
      <formula>2</formula>
    </cfRule>
    <cfRule type="cellIs" dxfId="0" priority="1" operator="equal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7"/>
  <sheetViews>
    <sheetView showGridLines="0" topLeftCell="A130" workbookViewId="0">
      <selection activeCell="A11" sqref="A11:D11"/>
    </sheetView>
  </sheetViews>
  <sheetFormatPr defaultRowHeight="14.6" x14ac:dyDescent="0.4"/>
  <cols>
    <col min="1" max="1" width="4" style="92" customWidth="1"/>
    <col min="2" max="2" width="92" style="92" customWidth="1"/>
    <col min="3" max="3" width="22" style="92" customWidth="1"/>
    <col min="4" max="4" width="28.4609375" style="92" customWidth="1"/>
    <col min="5" max="10" width="5" style="92" customWidth="1"/>
  </cols>
  <sheetData>
    <row r="1" spans="1:4" ht="42" customHeight="1" x14ac:dyDescent="0.4">
      <c r="A1" s="138" t="s">
        <v>280</v>
      </c>
      <c r="B1" s="98"/>
      <c r="C1" s="98"/>
      <c r="D1" s="98"/>
    </row>
    <row r="2" spans="1:4" ht="28" customHeight="1" x14ac:dyDescent="0.4">
      <c r="A2" s="150" t="s">
        <v>281</v>
      </c>
      <c r="B2" s="98"/>
      <c r="C2" s="98"/>
      <c r="D2" s="98"/>
    </row>
    <row r="3" spans="1:4" ht="18" customHeight="1" x14ac:dyDescent="0.4">
      <c r="A3" s="13" t="s">
        <v>282</v>
      </c>
      <c r="B3" s="13" t="s">
        <v>283</v>
      </c>
      <c r="C3" s="13" t="s">
        <v>9</v>
      </c>
      <c r="D3" s="13" t="s">
        <v>284</v>
      </c>
    </row>
    <row r="4" spans="1:4" ht="22" customHeight="1" x14ac:dyDescent="0.4">
      <c r="A4" s="145" t="s">
        <v>285</v>
      </c>
      <c r="B4" s="98"/>
      <c r="C4" s="98"/>
      <c r="D4" s="98"/>
    </row>
    <row r="5" spans="1:4" ht="20.149999999999999" customHeight="1" x14ac:dyDescent="0.4">
      <c r="A5" s="14" t="s">
        <v>286</v>
      </c>
      <c r="B5" s="15" t="s">
        <v>287</v>
      </c>
      <c r="C5" s="16" t="s">
        <v>288</v>
      </c>
      <c r="D5" s="17"/>
    </row>
    <row r="6" spans="1:4" s="48" customFormat="1" ht="20.149999999999999" customHeight="1" x14ac:dyDescent="0.4">
      <c r="A6" s="14" t="s">
        <v>286</v>
      </c>
      <c r="B6" s="51" t="s">
        <v>289</v>
      </c>
      <c r="C6" s="16" t="s">
        <v>288</v>
      </c>
      <c r="D6" s="47"/>
    </row>
    <row r="7" spans="1:4" ht="20.149999999999999" customHeight="1" x14ac:dyDescent="0.4">
      <c r="A7" s="14" t="s">
        <v>286</v>
      </c>
      <c r="B7" s="15" t="s">
        <v>290</v>
      </c>
      <c r="C7" s="16" t="s">
        <v>288</v>
      </c>
      <c r="D7" s="17"/>
    </row>
    <row r="8" spans="1:4" ht="20.149999999999999" customHeight="1" x14ac:dyDescent="0.4">
      <c r="A8" s="14" t="s">
        <v>286</v>
      </c>
      <c r="B8" s="15" t="s">
        <v>291</v>
      </c>
      <c r="C8" s="16" t="s">
        <v>288</v>
      </c>
      <c r="D8" s="17"/>
    </row>
    <row r="9" spans="1:4" ht="20.149999999999999" customHeight="1" x14ac:dyDescent="0.4">
      <c r="A9" s="14" t="s">
        <v>286</v>
      </c>
      <c r="B9" s="15" t="s">
        <v>292</v>
      </c>
      <c r="C9" s="16" t="s">
        <v>288</v>
      </c>
      <c r="D9" s="17"/>
    </row>
    <row r="10" spans="1:4" ht="6" customHeight="1" x14ac:dyDescent="0.4"/>
    <row r="11" spans="1:4" ht="36" customHeight="1" x14ac:dyDescent="0.4">
      <c r="A11" s="153" t="s">
        <v>293</v>
      </c>
      <c r="B11" s="98"/>
      <c r="C11" s="98"/>
      <c r="D11" s="98"/>
    </row>
    <row r="12" spans="1:4" ht="24" customHeight="1" x14ac:dyDescent="0.4">
      <c r="A12" s="149" t="s">
        <v>294</v>
      </c>
      <c r="B12" s="98"/>
      <c r="C12" s="98"/>
      <c r="D12" s="98"/>
    </row>
    <row r="13" spans="1:4" ht="22" customHeight="1" x14ac:dyDescent="0.4">
      <c r="A13" s="143" t="s">
        <v>295</v>
      </c>
      <c r="B13" s="98"/>
      <c r="C13" s="98"/>
      <c r="D13" s="98"/>
    </row>
    <row r="14" spans="1:4" ht="28" customHeight="1" x14ac:dyDescent="0.4">
      <c r="A14" s="14" t="s">
        <v>286</v>
      </c>
      <c r="B14" s="18" t="s">
        <v>296</v>
      </c>
      <c r="C14" s="16" t="s">
        <v>297</v>
      </c>
      <c r="D14" s="17"/>
    </row>
    <row r="15" spans="1:4" ht="30.75" customHeight="1" x14ac:dyDescent="0.4">
      <c r="A15" s="14" t="s">
        <v>286</v>
      </c>
      <c r="B15" s="18" t="s">
        <v>298</v>
      </c>
      <c r="C15" s="16" t="s">
        <v>297</v>
      </c>
      <c r="D15" s="17"/>
    </row>
    <row r="16" spans="1:4" ht="27.75" customHeight="1" x14ac:dyDescent="0.4">
      <c r="A16" s="14" t="s">
        <v>286</v>
      </c>
      <c r="B16" s="18" t="s">
        <v>299</v>
      </c>
      <c r="C16" s="16" t="s">
        <v>297</v>
      </c>
      <c r="D16" s="21"/>
    </row>
    <row r="17" spans="1:4" ht="28" customHeight="1" x14ac:dyDescent="0.4">
      <c r="A17" s="14" t="s">
        <v>286</v>
      </c>
      <c r="B17" s="18" t="s">
        <v>300</v>
      </c>
      <c r="C17" s="16" t="s">
        <v>297</v>
      </c>
      <c r="D17" s="17"/>
    </row>
    <row r="18" spans="1:4" ht="28" customHeight="1" x14ac:dyDescent="0.4">
      <c r="A18" s="14" t="s">
        <v>286</v>
      </c>
      <c r="B18" s="18" t="s">
        <v>301</v>
      </c>
      <c r="C18" s="16" t="s">
        <v>297</v>
      </c>
      <c r="D18" s="17"/>
    </row>
    <row r="19" spans="1:4" ht="22" customHeight="1" x14ac:dyDescent="0.4">
      <c r="A19" s="143" t="s">
        <v>302</v>
      </c>
      <c r="B19" s="98"/>
      <c r="C19" s="98"/>
      <c r="D19" s="98"/>
    </row>
    <row r="20" spans="1:4" ht="28" customHeight="1" x14ac:dyDescent="0.4">
      <c r="A20" s="14" t="s">
        <v>286</v>
      </c>
      <c r="B20" s="18" t="s">
        <v>303</v>
      </c>
      <c r="C20" s="16" t="s">
        <v>304</v>
      </c>
      <c r="D20" s="17"/>
    </row>
    <row r="21" spans="1:4" ht="28" customHeight="1" x14ac:dyDescent="0.4">
      <c r="A21" s="14" t="s">
        <v>286</v>
      </c>
      <c r="B21" s="18" t="s">
        <v>305</v>
      </c>
      <c r="C21" s="16" t="s">
        <v>304</v>
      </c>
      <c r="D21" s="17"/>
    </row>
    <row r="22" spans="1:4" ht="28" customHeight="1" x14ac:dyDescent="0.4">
      <c r="A22" s="14" t="s">
        <v>286</v>
      </c>
      <c r="B22" s="18" t="s">
        <v>306</v>
      </c>
      <c r="C22" s="16" t="s">
        <v>304</v>
      </c>
      <c r="D22" s="17"/>
    </row>
    <row r="23" spans="1:4" ht="30.75" customHeight="1" x14ac:dyDescent="0.4">
      <c r="A23" s="14" t="s">
        <v>286</v>
      </c>
      <c r="B23" s="18" t="s">
        <v>307</v>
      </c>
      <c r="C23" s="16" t="s">
        <v>304</v>
      </c>
      <c r="D23" s="17"/>
    </row>
    <row r="24" spans="1:4" ht="28" customHeight="1" x14ac:dyDescent="0.4">
      <c r="A24" s="14" t="s">
        <v>286</v>
      </c>
      <c r="B24" s="18" t="s">
        <v>308</v>
      </c>
      <c r="C24" s="16" t="s">
        <v>304</v>
      </c>
      <c r="D24" s="17"/>
    </row>
    <row r="25" spans="1:4" ht="22" customHeight="1" x14ac:dyDescent="0.4">
      <c r="A25" s="143" t="s">
        <v>309</v>
      </c>
      <c r="B25" s="98"/>
      <c r="C25" s="98"/>
      <c r="D25" s="98"/>
    </row>
    <row r="26" spans="1:4" ht="28" customHeight="1" x14ac:dyDescent="0.4">
      <c r="A26" s="14" t="s">
        <v>286</v>
      </c>
      <c r="B26" s="18" t="s">
        <v>310</v>
      </c>
      <c r="C26" s="16" t="s">
        <v>311</v>
      </c>
      <c r="D26" s="17"/>
    </row>
    <row r="27" spans="1:4" ht="28" customHeight="1" x14ac:dyDescent="0.4">
      <c r="A27" s="14" t="s">
        <v>286</v>
      </c>
      <c r="B27" s="18" t="s">
        <v>312</v>
      </c>
      <c r="C27" s="16" t="s">
        <v>311</v>
      </c>
      <c r="D27" s="17"/>
    </row>
    <row r="28" spans="1:4" ht="20.149999999999999" customHeight="1" x14ac:dyDescent="0.4">
      <c r="A28" s="14" t="s">
        <v>286</v>
      </c>
      <c r="B28" s="18" t="s">
        <v>313</v>
      </c>
      <c r="C28" s="16" t="s">
        <v>311</v>
      </c>
      <c r="D28" s="17"/>
    </row>
    <row r="29" spans="1:4" s="48" customFormat="1" ht="20.149999999999999" customHeight="1" x14ac:dyDescent="0.4">
      <c r="A29" s="14" t="s">
        <v>286</v>
      </c>
      <c r="B29" s="46" t="s">
        <v>314</v>
      </c>
      <c r="C29" s="16" t="s">
        <v>311</v>
      </c>
      <c r="D29" s="47"/>
    </row>
    <row r="30" spans="1:4" s="48" customFormat="1" ht="20.149999999999999" customHeight="1" x14ac:dyDescent="0.4">
      <c r="A30" s="14" t="s">
        <v>286</v>
      </c>
      <c r="B30" s="46" t="s">
        <v>315</v>
      </c>
      <c r="C30" s="16" t="s">
        <v>311</v>
      </c>
      <c r="D30" s="47"/>
    </row>
    <row r="31" spans="1:4" ht="28" customHeight="1" x14ac:dyDescent="0.4">
      <c r="A31" s="14" t="s">
        <v>286</v>
      </c>
      <c r="B31" s="18" t="s">
        <v>316</v>
      </c>
      <c r="C31" s="16" t="s">
        <v>311</v>
      </c>
      <c r="D31" s="17"/>
    </row>
    <row r="32" spans="1:4" ht="20.149999999999999" customHeight="1" x14ac:dyDescent="0.4">
      <c r="A32" s="14" t="s">
        <v>286</v>
      </c>
      <c r="B32" s="18" t="s">
        <v>317</v>
      </c>
      <c r="C32" s="16" t="s">
        <v>311</v>
      </c>
      <c r="D32" s="17"/>
    </row>
    <row r="33" spans="1:4" ht="22" customHeight="1" x14ac:dyDescent="0.4">
      <c r="A33" s="143" t="s">
        <v>318</v>
      </c>
      <c r="B33" s="98"/>
      <c r="C33" s="98"/>
      <c r="D33" s="98"/>
    </row>
    <row r="34" spans="1:4" ht="28" customHeight="1" x14ac:dyDescent="0.4">
      <c r="A34" s="14" t="s">
        <v>286</v>
      </c>
      <c r="B34" s="18" t="s">
        <v>319</v>
      </c>
      <c r="C34" s="16" t="s">
        <v>320</v>
      </c>
      <c r="D34" s="17"/>
    </row>
    <row r="35" spans="1:4" s="48" customFormat="1" ht="28" customHeight="1" x14ac:dyDescent="0.4">
      <c r="A35" s="14" t="s">
        <v>286</v>
      </c>
      <c r="B35" s="46" t="s">
        <v>321</v>
      </c>
      <c r="C35" s="16" t="s">
        <v>320</v>
      </c>
      <c r="D35" s="47"/>
    </row>
    <row r="36" spans="1:4" s="48" customFormat="1" ht="28" customHeight="1" x14ac:dyDescent="0.4">
      <c r="A36" s="14" t="s">
        <v>286</v>
      </c>
      <c r="B36" s="46" t="s">
        <v>322</v>
      </c>
      <c r="C36" s="16" t="s">
        <v>320</v>
      </c>
      <c r="D36" s="47"/>
    </row>
    <row r="37" spans="1:4" ht="28" customHeight="1" x14ac:dyDescent="0.4">
      <c r="A37" s="14" t="s">
        <v>286</v>
      </c>
      <c r="B37" s="18" t="s">
        <v>323</v>
      </c>
      <c r="C37" s="16" t="s">
        <v>320</v>
      </c>
      <c r="D37" s="17"/>
    </row>
    <row r="38" spans="1:4" ht="28" customHeight="1" x14ac:dyDescent="0.4">
      <c r="A38" s="14" t="s">
        <v>286</v>
      </c>
      <c r="B38" s="18" t="s">
        <v>324</v>
      </c>
      <c r="C38" s="16" t="s">
        <v>320</v>
      </c>
      <c r="D38" s="17"/>
    </row>
    <row r="39" spans="1:4" ht="20.149999999999999" customHeight="1" x14ac:dyDescent="0.4">
      <c r="A39" s="14" t="s">
        <v>286</v>
      </c>
      <c r="B39" s="18" t="s">
        <v>325</v>
      </c>
      <c r="C39" s="16" t="s">
        <v>320</v>
      </c>
      <c r="D39" s="17"/>
    </row>
    <row r="40" spans="1:4" ht="20.149999999999999" customHeight="1" x14ac:dyDescent="0.4">
      <c r="A40" s="14" t="s">
        <v>286</v>
      </c>
      <c r="B40" s="18" t="s">
        <v>326</v>
      </c>
      <c r="C40" s="16" t="s">
        <v>320</v>
      </c>
      <c r="D40" s="17"/>
    </row>
    <row r="41" spans="1:4" ht="22" customHeight="1" x14ac:dyDescent="0.4">
      <c r="A41" s="143" t="s">
        <v>327</v>
      </c>
      <c r="B41" s="98"/>
      <c r="C41" s="98"/>
      <c r="D41" s="98"/>
    </row>
    <row r="42" spans="1:4" ht="28" customHeight="1" x14ac:dyDescent="0.4">
      <c r="A42" s="14" t="s">
        <v>286</v>
      </c>
      <c r="B42" s="18" t="s">
        <v>328</v>
      </c>
      <c r="C42" s="16" t="s">
        <v>329</v>
      </c>
      <c r="D42" s="17"/>
    </row>
    <row r="43" spans="1:4" s="48" customFormat="1" ht="28" customHeight="1" x14ac:dyDescent="0.4">
      <c r="A43" s="14" t="s">
        <v>286</v>
      </c>
      <c r="B43" s="46" t="s">
        <v>330</v>
      </c>
      <c r="C43" s="16" t="s">
        <v>329</v>
      </c>
      <c r="D43" s="47"/>
    </row>
    <row r="44" spans="1:4" s="48" customFormat="1" ht="28" customHeight="1" x14ac:dyDescent="0.4">
      <c r="A44" s="14" t="s">
        <v>286</v>
      </c>
      <c r="B44" s="46" t="s">
        <v>331</v>
      </c>
      <c r="C44" s="16" t="s">
        <v>329</v>
      </c>
      <c r="D44" s="47"/>
    </row>
    <row r="45" spans="1:4" ht="28" customHeight="1" x14ac:dyDescent="0.4">
      <c r="A45" s="14" t="s">
        <v>286</v>
      </c>
      <c r="B45" s="18" t="s">
        <v>332</v>
      </c>
      <c r="C45" s="16" t="s">
        <v>329</v>
      </c>
      <c r="D45" s="17"/>
    </row>
    <row r="46" spans="1:4" ht="28" customHeight="1" x14ac:dyDescent="0.4">
      <c r="A46" s="14" t="s">
        <v>286</v>
      </c>
      <c r="B46" s="18" t="s">
        <v>333</v>
      </c>
      <c r="C46" s="16" t="s">
        <v>329</v>
      </c>
      <c r="D46" s="17"/>
    </row>
    <row r="47" spans="1:4" ht="22" customHeight="1" x14ac:dyDescent="0.4">
      <c r="A47" s="151" t="s">
        <v>334</v>
      </c>
      <c r="B47" s="98"/>
      <c r="C47" s="98"/>
      <c r="D47" s="98"/>
    </row>
    <row r="48" spans="1:4" ht="28" customHeight="1" x14ac:dyDescent="0.4">
      <c r="A48" s="14" t="s">
        <v>286</v>
      </c>
      <c r="B48" s="18" t="s">
        <v>335</v>
      </c>
      <c r="C48" s="16" t="s">
        <v>336</v>
      </c>
      <c r="D48" s="17"/>
    </row>
    <row r="49" spans="1:4" ht="28" customHeight="1" x14ac:dyDescent="0.4">
      <c r="A49" s="14" t="s">
        <v>286</v>
      </c>
      <c r="B49" s="18" t="s">
        <v>337</v>
      </c>
      <c r="C49" s="16" t="s">
        <v>336</v>
      </c>
      <c r="D49" s="17"/>
    </row>
    <row r="50" spans="1:4" ht="25.5" customHeight="1" x14ac:dyDescent="0.4">
      <c r="A50" s="14" t="s">
        <v>286</v>
      </c>
      <c r="B50" s="18" t="s">
        <v>338</v>
      </c>
      <c r="C50" s="16" t="s">
        <v>336</v>
      </c>
      <c r="D50" s="17"/>
    </row>
    <row r="51" spans="1:4" ht="6" customHeight="1" x14ac:dyDescent="0.4"/>
    <row r="52" spans="1:4" ht="36" customHeight="1" x14ac:dyDescent="0.4">
      <c r="A52" s="146" t="s">
        <v>339</v>
      </c>
      <c r="B52" s="98"/>
      <c r="C52" s="98"/>
      <c r="D52" s="98"/>
    </row>
    <row r="53" spans="1:4" ht="24" customHeight="1" x14ac:dyDescent="0.4">
      <c r="A53" s="144" t="s">
        <v>340</v>
      </c>
      <c r="B53" s="98"/>
      <c r="C53" s="98"/>
      <c r="D53" s="98"/>
    </row>
    <row r="54" spans="1:4" ht="22" customHeight="1" x14ac:dyDescent="0.4">
      <c r="A54" s="140" t="s">
        <v>341</v>
      </c>
      <c r="B54" s="98"/>
      <c r="C54" s="98"/>
      <c r="D54" s="98"/>
    </row>
    <row r="55" spans="1:4" ht="24.75" customHeight="1" x14ac:dyDescent="0.4">
      <c r="A55" s="14" t="s">
        <v>286</v>
      </c>
      <c r="B55" s="19" t="s">
        <v>342</v>
      </c>
      <c r="C55" s="16" t="s">
        <v>297</v>
      </c>
      <c r="D55" s="17"/>
    </row>
    <row r="56" spans="1:4" ht="28" customHeight="1" x14ac:dyDescent="0.4">
      <c r="A56" s="14" t="s">
        <v>286</v>
      </c>
      <c r="B56" s="19" t="s">
        <v>343</v>
      </c>
      <c r="C56" s="16" t="s">
        <v>297</v>
      </c>
      <c r="D56" s="17"/>
    </row>
    <row r="57" spans="1:4" ht="26.25" customHeight="1" x14ac:dyDescent="0.4">
      <c r="A57" s="14" t="s">
        <v>286</v>
      </c>
      <c r="B57" s="19" t="s">
        <v>344</v>
      </c>
      <c r="C57" s="16" t="s">
        <v>297</v>
      </c>
      <c r="D57" s="21" t="str">
        <f>IF(AND(ROUND(Questionnaire!E2,1)&gt;=2.6,ROUND(Questionnaire!E2,1)&lt;=3.9),"◀ YOUR BAND","")</f>
        <v/>
      </c>
    </row>
    <row r="58" spans="1:4" ht="28" customHeight="1" x14ac:dyDescent="0.4">
      <c r="A58" s="14" t="s">
        <v>286</v>
      </c>
      <c r="B58" s="19" t="s">
        <v>345</v>
      </c>
      <c r="C58" s="16" t="s">
        <v>297</v>
      </c>
      <c r="D58" s="17"/>
    </row>
    <row r="59" spans="1:4" ht="28" customHeight="1" x14ac:dyDescent="0.4">
      <c r="A59" s="14" t="s">
        <v>286</v>
      </c>
      <c r="B59" s="19" t="s">
        <v>346</v>
      </c>
      <c r="C59" s="16" t="s">
        <v>297</v>
      </c>
      <c r="D59" s="17"/>
    </row>
    <row r="60" spans="1:4" ht="28" customHeight="1" x14ac:dyDescent="0.4">
      <c r="A60" s="14" t="s">
        <v>286</v>
      </c>
      <c r="B60" s="19" t="s">
        <v>347</v>
      </c>
      <c r="C60" s="16" t="s">
        <v>297</v>
      </c>
      <c r="D60" s="17"/>
    </row>
    <row r="61" spans="1:4" ht="22" customHeight="1" x14ac:dyDescent="0.4">
      <c r="A61" s="140" t="s">
        <v>348</v>
      </c>
      <c r="B61" s="98"/>
      <c r="C61" s="98"/>
      <c r="D61" s="98"/>
    </row>
    <row r="62" spans="1:4" ht="28" customHeight="1" x14ac:dyDescent="0.4">
      <c r="A62" s="14" t="s">
        <v>286</v>
      </c>
      <c r="B62" s="19" t="s">
        <v>349</v>
      </c>
      <c r="C62" s="16" t="s">
        <v>304</v>
      </c>
      <c r="D62" s="17"/>
    </row>
    <row r="63" spans="1:4" ht="28" customHeight="1" x14ac:dyDescent="0.4">
      <c r="A63" s="14" t="s">
        <v>286</v>
      </c>
      <c r="B63" s="19" t="s">
        <v>350</v>
      </c>
      <c r="C63" s="16" t="s">
        <v>304</v>
      </c>
      <c r="D63" s="17"/>
    </row>
    <row r="64" spans="1:4" ht="28" customHeight="1" x14ac:dyDescent="0.4">
      <c r="A64" s="14" t="s">
        <v>286</v>
      </c>
      <c r="B64" s="19" t="s">
        <v>351</v>
      </c>
      <c r="C64" s="16" t="s">
        <v>304</v>
      </c>
      <c r="D64" s="17"/>
    </row>
    <row r="65" spans="1:4" ht="28" customHeight="1" x14ac:dyDescent="0.4">
      <c r="A65" s="14" t="s">
        <v>286</v>
      </c>
      <c r="B65" s="19" t="s">
        <v>352</v>
      </c>
      <c r="C65" s="16" t="s">
        <v>304</v>
      </c>
      <c r="D65" s="17"/>
    </row>
    <row r="66" spans="1:4" ht="23.25" customHeight="1" x14ac:dyDescent="0.4">
      <c r="A66" s="14" t="s">
        <v>286</v>
      </c>
      <c r="B66" s="19" t="s">
        <v>353</v>
      </c>
      <c r="C66" s="16" t="s">
        <v>304</v>
      </c>
      <c r="D66" s="17"/>
    </row>
    <row r="67" spans="1:4" ht="24" customHeight="1" x14ac:dyDescent="0.4">
      <c r="A67" s="14" t="s">
        <v>286</v>
      </c>
      <c r="B67" s="19" t="s">
        <v>354</v>
      </c>
      <c r="C67" s="16" t="s">
        <v>304</v>
      </c>
      <c r="D67" s="17"/>
    </row>
    <row r="68" spans="1:4" ht="22" customHeight="1" x14ac:dyDescent="0.4">
      <c r="A68" s="140" t="s">
        <v>309</v>
      </c>
      <c r="B68" s="98"/>
      <c r="C68" s="98"/>
      <c r="D68" s="98"/>
    </row>
    <row r="69" spans="1:4" ht="28" customHeight="1" x14ac:dyDescent="0.4">
      <c r="A69" s="14" t="s">
        <v>286</v>
      </c>
      <c r="B69" s="19" t="s">
        <v>355</v>
      </c>
      <c r="C69" s="16" t="s">
        <v>311</v>
      </c>
      <c r="D69" s="17"/>
    </row>
    <row r="70" spans="1:4" s="48" customFormat="1" ht="28" customHeight="1" x14ac:dyDescent="0.4">
      <c r="A70" s="14" t="s">
        <v>286</v>
      </c>
      <c r="B70" s="49" t="s">
        <v>356</v>
      </c>
      <c r="C70" s="16" t="s">
        <v>311</v>
      </c>
      <c r="D70" s="47"/>
    </row>
    <row r="71" spans="1:4" s="48" customFormat="1" ht="28" customHeight="1" x14ac:dyDescent="0.4">
      <c r="A71" s="14" t="s">
        <v>286</v>
      </c>
      <c r="B71" s="49" t="s">
        <v>357</v>
      </c>
      <c r="C71" s="16" t="s">
        <v>311</v>
      </c>
      <c r="D71" s="47"/>
    </row>
    <row r="72" spans="1:4" s="48" customFormat="1" ht="28" customHeight="1" x14ac:dyDescent="0.4">
      <c r="A72" s="14" t="s">
        <v>286</v>
      </c>
      <c r="B72" s="49" t="s">
        <v>358</v>
      </c>
      <c r="C72" s="16" t="s">
        <v>311</v>
      </c>
      <c r="D72" s="47"/>
    </row>
    <row r="73" spans="1:4" ht="28" customHeight="1" x14ac:dyDescent="0.4">
      <c r="A73" s="14" t="s">
        <v>286</v>
      </c>
      <c r="B73" s="19" t="s">
        <v>359</v>
      </c>
      <c r="C73" s="16" t="s">
        <v>311</v>
      </c>
      <c r="D73" s="17"/>
    </row>
    <row r="74" spans="1:4" ht="28" customHeight="1" x14ac:dyDescent="0.4">
      <c r="A74" s="14" t="s">
        <v>286</v>
      </c>
      <c r="B74" s="19" t="s">
        <v>360</v>
      </c>
      <c r="C74" s="16" t="s">
        <v>311</v>
      </c>
      <c r="D74" s="17"/>
    </row>
    <row r="75" spans="1:4" ht="20.149999999999999" customHeight="1" x14ac:dyDescent="0.4">
      <c r="A75" s="14" t="s">
        <v>286</v>
      </c>
      <c r="B75" s="19" t="s">
        <v>361</v>
      </c>
      <c r="C75" s="16" t="s">
        <v>311</v>
      </c>
      <c r="D75" s="17"/>
    </row>
    <row r="76" spans="1:4" ht="20.149999999999999" customHeight="1" x14ac:dyDescent="0.4">
      <c r="A76" s="14" t="s">
        <v>286</v>
      </c>
      <c r="B76" s="19" t="s">
        <v>362</v>
      </c>
      <c r="C76" s="16" t="s">
        <v>311</v>
      </c>
      <c r="D76" s="17"/>
    </row>
    <row r="77" spans="1:4" ht="22" customHeight="1" x14ac:dyDescent="0.4">
      <c r="A77" s="140" t="s">
        <v>318</v>
      </c>
      <c r="B77" s="98"/>
      <c r="C77" s="98"/>
      <c r="D77" s="98"/>
    </row>
    <row r="78" spans="1:4" ht="28" customHeight="1" x14ac:dyDescent="0.4">
      <c r="A78" s="14" t="s">
        <v>286</v>
      </c>
      <c r="B78" s="19" t="s">
        <v>363</v>
      </c>
      <c r="C78" s="16" t="s">
        <v>320</v>
      </c>
      <c r="D78" s="17"/>
    </row>
    <row r="79" spans="1:4" ht="28" customHeight="1" x14ac:dyDescent="0.4">
      <c r="A79" s="14" t="s">
        <v>286</v>
      </c>
      <c r="B79" s="19" t="s">
        <v>364</v>
      </c>
      <c r="C79" s="16" t="s">
        <v>320</v>
      </c>
      <c r="D79" s="17"/>
    </row>
    <row r="80" spans="1:4" ht="20.149999999999999" customHeight="1" x14ac:dyDescent="0.4">
      <c r="A80" s="14" t="s">
        <v>286</v>
      </c>
      <c r="B80" s="19" t="s">
        <v>365</v>
      </c>
      <c r="C80" s="16" t="s">
        <v>320</v>
      </c>
      <c r="D80" s="17"/>
    </row>
    <row r="81" spans="1:4" ht="20.149999999999999" customHeight="1" x14ac:dyDescent="0.4">
      <c r="A81" s="14" t="s">
        <v>286</v>
      </c>
      <c r="B81" s="19" t="s">
        <v>366</v>
      </c>
      <c r="C81" s="16" t="s">
        <v>320</v>
      </c>
      <c r="D81" s="17"/>
    </row>
    <row r="82" spans="1:4" ht="28" customHeight="1" x14ac:dyDescent="0.4">
      <c r="A82" s="14" t="s">
        <v>286</v>
      </c>
      <c r="B82" s="19" t="s">
        <v>367</v>
      </c>
      <c r="C82" s="16" t="s">
        <v>320</v>
      </c>
      <c r="D82" s="17"/>
    </row>
    <row r="83" spans="1:4" ht="22" customHeight="1" x14ac:dyDescent="0.4">
      <c r="A83" s="140" t="s">
        <v>327</v>
      </c>
      <c r="B83" s="98"/>
      <c r="C83" s="98"/>
      <c r="D83" s="98"/>
    </row>
    <row r="84" spans="1:4" ht="28" customHeight="1" x14ac:dyDescent="0.4">
      <c r="A84" s="14" t="s">
        <v>286</v>
      </c>
      <c r="B84" s="19" t="s">
        <v>368</v>
      </c>
      <c r="C84" s="16" t="s">
        <v>329</v>
      </c>
      <c r="D84" s="17"/>
    </row>
    <row r="85" spans="1:4" ht="28" customHeight="1" x14ac:dyDescent="0.4">
      <c r="A85" s="14" t="s">
        <v>286</v>
      </c>
      <c r="B85" s="19" t="s">
        <v>369</v>
      </c>
      <c r="C85" s="16" t="s">
        <v>329</v>
      </c>
      <c r="D85" s="17"/>
    </row>
    <row r="86" spans="1:4" ht="28" customHeight="1" x14ac:dyDescent="0.4">
      <c r="A86" s="14" t="s">
        <v>286</v>
      </c>
      <c r="B86" s="19" t="s">
        <v>370</v>
      </c>
      <c r="C86" s="16" t="s">
        <v>329</v>
      </c>
      <c r="D86" s="17"/>
    </row>
    <row r="87" spans="1:4" ht="28" customHeight="1" x14ac:dyDescent="0.4">
      <c r="A87" s="14" t="s">
        <v>286</v>
      </c>
      <c r="B87" s="19" t="s">
        <v>371</v>
      </c>
      <c r="C87" s="16" t="s">
        <v>329</v>
      </c>
      <c r="D87" s="17"/>
    </row>
    <row r="88" spans="1:4" ht="22" customHeight="1" x14ac:dyDescent="0.4">
      <c r="A88" s="141" t="s">
        <v>334</v>
      </c>
      <c r="B88" s="98"/>
      <c r="C88" s="98"/>
      <c r="D88" s="98"/>
    </row>
    <row r="89" spans="1:4" ht="28" customHeight="1" x14ac:dyDescent="0.4">
      <c r="A89" s="14" t="s">
        <v>286</v>
      </c>
      <c r="B89" s="19" t="s">
        <v>372</v>
      </c>
      <c r="C89" s="16" t="s">
        <v>336</v>
      </c>
      <c r="D89" s="17"/>
    </row>
    <row r="90" spans="1:4" ht="28" customHeight="1" x14ac:dyDescent="0.4">
      <c r="A90" s="14" t="s">
        <v>286</v>
      </c>
      <c r="B90" s="19" t="s">
        <v>373</v>
      </c>
      <c r="C90" s="16" t="s">
        <v>336</v>
      </c>
      <c r="D90" s="17"/>
    </row>
    <row r="91" spans="1:4" ht="27.75" customHeight="1" x14ac:dyDescent="0.4">
      <c r="A91" s="14" t="s">
        <v>286</v>
      </c>
      <c r="B91" s="19" t="s">
        <v>374</v>
      </c>
      <c r="C91" s="16" t="s">
        <v>336</v>
      </c>
      <c r="D91" s="17"/>
    </row>
    <row r="92" spans="1:4" ht="6" customHeight="1" x14ac:dyDescent="0.4"/>
    <row r="93" spans="1:4" ht="36" customHeight="1" x14ac:dyDescent="0.4">
      <c r="A93" s="147" t="s">
        <v>375</v>
      </c>
      <c r="B93" s="98"/>
      <c r="C93" s="98"/>
      <c r="D93" s="98"/>
    </row>
    <row r="94" spans="1:4" ht="24" customHeight="1" x14ac:dyDescent="0.4">
      <c r="A94" s="139" t="s">
        <v>376</v>
      </c>
      <c r="B94" s="98"/>
      <c r="C94" s="98"/>
      <c r="D94" s="98"/>
    </row>
    <row r="95" spans="1:4" ht="22" customHeight="1" x14ac:dyDescent="0.4">
      <c r="A95" s="142" t="s">
        <v>341</v>
      </c>
      <c r="B95" s="98"/>
      <c r="C95" s="98"/>
      <c r="D95" s="98"/>
    </row>
    <row r="96" spans="1:4" ht="28" customHeight="1" x14ac:dyDescent="0.4">
      <c r="A96" s="14" t="s">
        <v>286</v>
      </c>
      <c r="B96" s="20" t="s">
        <v>377</v>
      </c>
      <c r="C96" s="16" t="s">
        <v>297</v>
      </c>
      <c r="D96" s="17"/>
    </row>
    <row r="97" spans="1:4" ht="28" customHeight="1" x14ac:dyDescent="0.4">
      <c r="A97" s="14" t="s">
        <v>286</v>
      </c>
      <c r="B97" s="20" t="s">
        <v>378</v>
      </c>
      <c r="C97" s="16" t="s">
        <v>297</v>
      </c>
      <c r="D97" s="17"/>
    </row>
    <row r="98" spans="1:4" ht="28" customHeight="1" x14ac:dyDescent="0.4">
      <c r="A98" s="14" t="s">
        <v>286</v>
      </c>
      <c r="B98" s="20" t="s">
        <v>379</v>
      </c>
      <c r="C98" s="16" t="s">
        <v>297</v>
      </c>
      <c r="D98" s="21" t="str">
        <f>IF(AND(ROUND(Questionnaire!E2,1)&gt;=4,ROUND(Questionnaire!E2,1)&lt;=5),"◀ YOUR BAND","")</f>
        <v/>
      </c>
    </row>
    <row r="99" spans="1:4" ht="28" customHeight="1" x14ac:dyDescent="0.4">
      <c r="A99" s="14" t="s">
        <v>286</v>
      </c>
      <c r="B99" s="20" t="s">
        <v>380</v>
      </c>
      <c r="C99" s="16" t="s">
        <v>297</v>
      </c>
      <c r="D99" s="17"/>
    </row>
    <row r="100" spans="1:4" ht="28" customHeight="1" x14ac:dyDescent="0.4">
      <c r="A100" s="14" t="s">
        <v>286</v>
      </c>
      <c r="B100" s="20" t="s">
        <v>381</v>
      </c>
      <c r="C100" s="16" t="s">
        <v>297</v>
      </c>
      <c r="D100" s="17"/>
    </row>
    <row r="101" spans="1:4" ht="22" customHeight="1" x14ac:dyDescent="0.4">
      <c r="A101" s="142" t="s">
        <v>348</v>
      </c>
      <c r="B101" s="98"/>
      <c r="C101" s="98"/>
      <c r="D101" s="98"/>
    </row>
    <row r="102" spans="1:4" ht="28" customHeight="1" x14ac:dyDescent="0.4">
      <c r="A102" s="14" t="s">
        <v>286</v>
      </c>
      <c r="B102" s="20" t="s">
        <v>382</v>
      </c>
      <c r="C102" s="16" t="s">
        <v>304</v>
      </c>
      <c r="D102" s="17"/>
    </row>
    <row r="103" spans="1:4" ht="28" customHeight="1" x14ac:dyDescent="0.4">
      <c r="A103" s="14" t="s">
        <v>286</v>
      </c>
      <c r="B103" s="20" t="s">
        <v>383</v>
      </c>
      <c r="C103" s="16" t="s">
        <v>304</v>
      </c>
      <c r="D103" s="17"/>
    </row>
    <row r="104" spans="1:4" ht="28" customHeight="1" x14ac:dyDescent="0.4">
      <c r="A104" s="14" t="s">
        <v>286</v>
      </c>
      <c r="B104" s="20" t="s">
        <v>384</v>
      </c>
      <c r="C104" s="16" t="s">
        <v>304</v>
      </c>
      <c r="D104" s="17"/>
    </row>
    <row r="105" spans="1:4" ht="28" customHeight="1" x14ac:dyDescent="0.4">
      <c r="A105" s="14" t="s">
        <v>286</v>
      </c>
      <c r="B105" s="20" t="s">
        <v>385</v>
      </c>
      <c r="C105" s="16" t="s">
        <v>304</v>
      </c>
      <c r="D105" s="17"/>
    </row>
    <row r="106" spans="1:4" ht="28" customHeight="1" x14ac:dyDescent="0.4">
      <c r="A106" s="14" t="s">
        <v>286</v>
      </c>
      <c r="B106" s="20" t="s">
        <v>386</v>
      </c>
      <c r="C106" s="16" t="s">
        <v>304</v>
      </c>
      <c r="D106" s="17"/>
    </row>
    <row r="107" spans="1:4" ht="28" customHeight="1" x14ac:dyDescent="0.4">
      <c r="A107" s="14" t="s">
        <v>286</v>
      </c>
      <c r="B107" s="20" t="s">
        <v>387</v>
      </c>
      <c r="C107" s="16" t="s">
        <v>304</v>
      </c>
      <c r="D107" s="17"/>
    </row>
    <row r="108" spans="1:4" ht="28" customHeight="1" x14ac:dyDescent="0.4">
      <c r="A108" s="14" t="s">
        <v>286</v>
      </c>
      <c r="B108" s="20" t="s">
        <v>388</v>
      </c>
      <c r="C108" s="16" t="s">
        <v>304</v>
      </c>
      <c r="D108" s="17"/>
    </row>
    <row r="109" spans="1:4" ht="22" customHeight="1" x14ac:dyDescent="0.4">
      <c r="A109" s="142" t="s">
        <v>309</v>
      </c>
      <c r="B109" s="98"/>
      <c r="C109" s="98"/>
      <c r="D109" s="98"/>
    </row>
    <row r="110" spans="1:4" ht="28" customHeight="1" x14ac:dyDescent="0.4">
      <c r="A110" s="14" t="s">
        <v>286</v>
      </c>
      <c r="B110" s="20" t="s">
        <v>389</v>
      </c>
      <c r="C110" s="16" t="s">
        <v>311</v>
      </c>
      <c r="D110" s="17"/>
    </row>
    <row r="111" spans="1:4" s="48" customFormat="1" ht="28" customHeight="1" x14ac:dyDescent="0.4">
      <c r="A111" s="14" t="s">
        <v>286</v>
      </c>
      <c r="B111" s="50" t="s">
        <v>390</v>
      </c>
      <c r="C111" s="16" t="s">
        <v>311</v>
      </c>
      <c r="D111" s="47"/>
    </row>
    <row r="112" spans="1:4" s="48" customFormat="1" ht="28" customHeight="1" x14ac:dyDescent="0.4">
      <c r="A112" s="14" t="s">
        <v>286</v>
      </c>
      <c r="B112" s="50" t="s">
        <v>391</v>
      </c>
      <c r="C112" s="16" t="s">
        <v>311</v>
      </c>
      <c r="D112" s="47"/>
    </row>
    <row r="113" spans="1:4" s="48" customFormat="1" ht="28" customHeight="1" x14ac:dyDescent="0.4">
      <c r="A113" s="14" t="s">
        <v>286</v>
      </c>
      <c r="B113" s="50" t="s">
        <v>392</v>
      </c>
      <c r="C113" s="16" t="s">
        <v>311</v>
      </c>
      <c r="D113" s="47"/>
    </row>
    <row r="114" spans="1:4" ht="31.5" customHeight="1" x14ac:dyDescent="0.4">
      <c r="A114" s="14" t="s">
        <v>286</v>
      </c>
      <c r="B114" s="20" t="s">
        <v>393</v>
      </c>
      <c r="C114" s="16" t="s">
        <v>311</v>
      </c>
      <c r="D114" s="17"/>
    </row>
    <row r="115" spans="1:4" ht="30.75" customHeight="1" x14ac:dyDescent="0.4">
      <c r="A115" s="14" t="s">
        <v>286</v>
      </c>
      <c r="B115" s="20" t="s">
        <v>394</v>
      </c>
      <c r="C115" s="16" t="s">
        <v>311</v>
      </c>
      <c r="D115" s="17"/>
    </row>
    <row r="116" spans="1:4" ht="28" customHeight="1" x14ac:dyDescent="0.4">
      <c r="A116" s="14" t="s">
        <v>286</v>
      </c>
      <c r="B116" s="20" t="s">
        <v>395</v>
      </c>
      <c r="C116" s="16" t="s">
        <v>311</v>
      </c>
      <c r="D116" s="17"/>
    </row>
    <row r="117" spans="1:4" ht="22" customHeight="1" x14ac:dyDescent="0.4">
      <c r="A117" s="142" t="s">
        <v>318</v>
      </c>
      <c r="B117" s="98"/>
      <c r="C117" s="98"/>
      <c r="D117" s="98"/>
    </row>
    <row r="118" spans="1:4" ht="28" customHeight="1" x14ac:dyDescent="0.4">
      <c r="A118" s="14" t="s">
        <v>286</v>
      </c>
      <c r="B118" s="20" t="s">
        <v>396</v>
      </c>
      <c r="C118" s="16" t="s">
        <v>320</v>
      </c>
      <c r="D118" s="17"/>
    </row>
    <row r="119" spans="1:4" s="48" customFormat="1" ht="28" customHeight="1" x14ac:dyDescent="0.4">
      <c r="A119" s="14" t="s">
        <v>286</v>
      </c>
      <c r="B119" s="50" t="s">
        <v>397</v>
      </c>
      <c r="C119" s="16" t="s">
        <v>320</v>
      </c>
      <c r="D119" s="47"/>
    </row>
    <row r="120" spans="1:4" ht="28" customHeight="1" x14ac:dyDescent="0.4">
      <c r="A120" s="14" t="s">
        <v>286</v>
      </c>
      <c r="B120" s="20" t="s">
        <v>398</v>
      </c>
      <c r="C120" s="16" t="s">
        <v>320</v>
      </c>
      <c r="D120" s="17"/>
    </row>
    <row r="121" spans="1:4" ht="28" customHeight="1" x14ac:dyDescent="0.4">
      <c r="A121" s="14" t="s">
        <v>286</v>
      </c>
      <c r="B121" s="20" t="s">
        <v>399</v>
      </c>
      <c r="C121" s="16" t="s">
        <v>320</v>
      </c>
      <c r="D121" s="17"/>
    </row>
    <row r="122" spans="1:4" ht="28" customHeight="1" x14ac:dyDescent="0.4">
      <c r="A122" s="14" t="s">
        <v>286</v>
      </c>
      <c r="B122" s="20" t="s">
        <v>400</v>
      </c>
      <c r="C122" s="16" t="s">
        <v>320</v>
      </c>
      <c r="D122" s="17"/>
    </row>
    <row r="123" spans="1:4" ht="28" customHeight="1" x14ac:dyDescent="0.4">
      <c r="A123" s="14" t="s">
        <v>286</v>
      </c>
      <c r="B123" s="20" t="s">
        <v>401</v>
      </c>
      <c r="C123" s="16" t="s">
        <v>320</v>
      </c>
      <c r="D123" s="17"/>
    </row>
    <row r="124" spans="1:4" ht="22" customHeight="1" x14ac:dyDescent="0.4">
      <c r="A124" s="142" t="s">
        <v>327</v>
      </c>
      <c r="B124" s="98"/>
      <c r="C124" s="98"/>
      <c r="D124" s="98"/>
    </row>
    <row r="125" spans="1:4" ht="27.55" customHeight="1" x14ac:dyDescent="0.4">
      <c r="A125" s="14" t="s">
        <v>286</v>
      </c>
      <c r="B125" s="20" t="s">
        <v>402</v>
      </c>
      <c r="C125" s="16" t="s">
        <v>329</v>
      </c>
      <c r="D125" s="17"/>
    </row>
    <row r="126" spans="1:4" s="48" customFormat="1" ht="22.5" customHeight="1" x14ac:dyDescent="0.4">
      <c r="A126" s="14" t="s">
        <v>286</v>
      </c>
      <c r="B126" s="50" t="s">
        <v>403</v>
      </c>
      <c r="C126" s="16" t="s">
        <v>329</v>
      </c>
      <c r="D126" s="47"/>
    </row>
    <row r="127" spans="1:4" s="48" customFormat="1" ht="22.5" customHeight="1" x14ac:dyDescent="0.4">
      <c r="A127" s="14" t="s">
        <v>286</v>
      </c>
      <c r="B127" s="50" t="s">
        <v>404</v>
      </c>
      <c r="C127" s="16" t="s">
        <v>329</v>
      </c>
      <c r="D127" s="47"/>
    </row>
    <row r="128" spans="1:4" ht="28" customHeight="1" x14ac:dyDescent="0.4">
      <c r="A128" s="14" t="s">
        <v>286</v>
      </c>
      <c r="B128" s="20" t="s">
        <v>405</v>
      </c>
      <c r="C128" s="16" t="s">
        <v>329</v>
      </c>
      <c r="D128" s="17"/>
    </row>
    <row r="129" spans="1:4" ht="28" customHeight="1" x14ac:dyDescent="0.4">
      <c r="A129" s="14" t="s">
        <v>286</v>
      </c>
      <c r="B129" s="20" t="s">
        <v>406</v>
      </c>
      <c r="C129" s="16" t="s">
        <v>329</v>
      </c>
      <c r="D129" s="17"/>
    </row>
    <row r="130" spans="1:4" ht="28" customHeight="1" x14ac:dyDescent="0.4">
      <c r="A130" s="14" t="s">
        <v>286</v>
      </c>
      <c r="B130" s="20" t="s">
        <v>407</v>
      </c>
      <c r="C130" s="16" t="s">
        <v>329</v>
      </c>
      <c r="D130" s="17"/>
    </row>
    <row r="131" spans="1:4" ht="22" customHeight="1" x14ac:dyDescent="0.4">
      <c r="A131" s="152" t="s">
        <v>334</v>
      </c>
      <c r="B131" s="98"/>
      <c r="C131" s="98"/>
      <c r="D131" s="98"/>
    </row>
    <row r="132" spans="1:4" ht="28" customHeight="1" x14ac:dyDescent="0.4">
      <c r="A132" s="14" t="s">
        <v>286</v>
      </c>
      <c r="B132" s="20" t="s">
        <v>408</v>
      </c>
      <c r="C132" s="16" t="s">
        <v>336</v>
      </c>
      <c r="D132" s="17"/>
    </row>
    <row r="133" spans="1:4" ht="28" customHeight="1" x14ac:dyDescent="0.4">
      <c r="A133" s="14" t="s">
        <v>286</v>
      </c>
      <c r="B133" s="20" t="s">
        <v>409</v>
      </c>
      <c r="C133" s="16" t="s">
        <v>336</v>
      </c>
      <c r="D133" s="17"/>
    </row>
    <row r="134" spans="1:4" ht="28" customHeight="1" x14ac:dyDescent="0.4">
      <c r="A134" s="14" t="s">
        <v>286</v>
      </c>
      <c r="B134" s="20" t="s">
        <v>410</v>
      </c>
      <c r="C134" s="16" t="s">
        <v>336</v>
      </c>
      <c r="D134" s="17"/>
    </row>
    <row r="135" spans="1:4" ht="28" customHeight="1" x14ac:dyDescent="0.4">
      <c r="A135" s="14" t="s">
        <v>286</v>
      </c>
      <c r="B135" s="20" t="s">
        <v>411</v>
      </c>
      <c r="C135" s="16" t="s">
        <v>336</v>
      </c>
      <c r="D135" s="17"/>
    </row>
    <row r="136" spans="1:4" ht="6" customHeight="1" x14ac:dyDescent="0.4"/>
    <row r="137" spans="1:4" ht="28" customHeight="1" x14ac:dyDescent="0.4">
      <c r="A137" s="148" t="s">
        <v>412</v>
      </c>
      <c r="B137" s="98"/>
      <c r="C137" s="98"/>
      <c r="D137" s="98"/>
    </row>
  </sheetData>
  <mergeCells count="28">
    <mergeCell ref="A137:D137"/>
    <mergeCell ref="A12:D12"/>
    <mergeCell ref="A101:D101"/>
    <mergeCell ref="A95:D95"/>
    <mergeCell ref="A2:D2"/>
    <mergeCell ref="A33:D33"/>
    <mergeCell ref="A47:D47"/>
    <mergeCell ref="A131:D131"/>
    <mergeCell ref="A68:D68"/>
    <mergeCell ref="A77:D77"/>
    <mergeCell ref="A83:D83"/>
    <mergeCell ref="A11:D11"/>
    <mergeCell ref="A1:D1"/>
    <mergeCell ref="A94:D94"/>
    <mergeCell ref="A61:D61"/>
    <mergeCell ref="A88:D88"/>
    <mergeCell ref="A124:D124"/>
    <mergeCell ref="A54:D54"/>
    <mergeCell ref="A25:D25"/>
    <mergeCell ref="A41:D41"/>
    <mergeCell ref="A53:D53"/>
    <mergeCell ref="A4:D4"/>
    <mergeCell ref="A109:D109"/>
    <mergeCell ref="A52:D52"/>
    <mergeCell ref="A19:D19"/>
    <mergeCell ref="A117:D117"/>
    <mergeCell ref="A93:D93"/>
    <mergeCell ref="A13:D13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Dashboard</vt:lpstr>
      <vt:lpstr>Questionnaire</vt:lpstr>
      <vt:lpstr>Pivots</vt:lpstr>
      <vt:lpstr>Checklist</vt:lpstr>
      <vt:lpstr>Questionnaire!_Toc223950165</vt:lpstr>
      <vt:lpstr>Questionnaire!_Toc223950166</vt:lpstr>
      <vt:lpstr>Questionnaire!_Toc223950167</vt:lpstr>
      <vt:lpstr>Questionnaire!_Toc223950168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Perit Kirkmann-Raave</dc:creator>
  <cp:lastModifiedBy>Ioanna Kampouraki</cp:lastModifiedBy>
  <dcterms:created xsi:type="dcterms:W3CDTF">2026-03-10T10:09:33Z</dcterms:created>
  <dcterms:modified xsi:type="dcterms:W3CDTF">2026-07-10T11:39:40Z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0x010100EFED0B709BDA354F90ACBF094A1E1334</vt:lpwstr>
  </property>
</Properties>
</file>